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showInkAnnotation="0" autoCompressPictures="0"/>
  <bookViews>
    <workbookView xWindow="0" yWindow="0" windowWidth="11060" windowHeight="14160" tabRatio="500"/>
  </bookViews>
  <sheets>
    <sheet name="Coding" sheetId="2" r:id="rId1"/>
    <sheet name="DATA" sheetId="3" r:id="rId2"/>
    <sheet name="Sheet1" sheetId="1" r:id="rId3"/>
    <sheet name="State Bond Rating" sheetId="4" r:id="rId4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802" i="3" l="1"/>
  <c r="D752" i="3"/>
  <c r="D753" i="3"/>
  <c r="Q2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L9" i="3"/>
  <c r="L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I202" i="3"/>
  <c r="J202" i="3"/>
  <c r="K202" i="3"/>
  <c r="I203" i="3"/>
  <c r="J203" i="3"/>
  <c r="K203" i="3"/>
  <c r="I204" i="3"/>
  <c r="J204" i="3"/>
  <c r="K204" i="3"/>
  <c r="I205" i="3"/>
  <c r="J205" i="3"/>
  <c r="K205" i="3"/>
  <c r="I206" i="3"/>
  <c r="J206" i="3"/>
  <c r="K206" i="3"/>
  <c r="I207" i="3"/>
  <c r="J207" i="3"/>
  <c r="K207" i="3"/>
  <c r="I208" i="3"/>
  <c r="J208" i="3"/>
  <c r="K208" i="3"/>
  <c r="I209" i="3"/>
  <c r="J209" i="3"/>
  <c r="K209" i="3"/>
  <c r="I210" i="3"/>
  <c r="J210" i="3"/>
  <c r="K210" i="3"/>
  <c r="I211" i="3"/>
  <c r="J211" i="3"/>
  <c r="K211" i="3"/>
  <c r="I212" i="3"/>
  <c r="J212" i="3"/>
  <c r="K212" i="3"/>
  <c r="I213" i="3"/>
  <c r="J213" i="3"/>
  <c r="K213" i="3"/>
  <c r="I214" i="3"/>
  <c r="J214" i="3"/>
  <c r="K214" i="3"/>
  <c r="I215" i="3"/>
  <c r="J215" i="3"/>
  <c r="K215" i="3"/>
  <c r="K216" i="3"/>
  <c r="I217" i="3"/>
  <c r="J217" i="3"/>
  <c r="K217" i="3"/>
  <c r="I218" i="3"/>
  <c r="J218" i="3"/>
  <c r="K218" i="3"/>
  <c r="I219" i="3"/>
  <c r="J219" i="3"/>
  <c r="K219" i="3"/>
  <c r="I220" i="3"/>
  <c r="J220" i="3"/>
  <c r="K220" i="3"/>
  <c r="I221" i="3"/>
  <c r="J221" i="3"/>
  <c r="K221" i="3"/>
  <c r="I222" i="3"/>
  <c r="J222" i="3"/>
  <c r="K222" i="3"/>
  <c r="I223" i="3"/>
  <c r="J223" i="3"/>
  <c r="K223" i="3"/>
  <c r="I224" i="3"/>
  <c r="J224" i="3"/>
  <c r="K224" i="3"/>
  <c r="I225" i="3"/>
  <c r="J225" i="3"/>
  <c r="K225" i="3"/>
  <c r="I226" i="3"/>
  <c r="J226" i="3"/>
  <c r="K226" i="3"/>
  <c r="I227" i="3"/>
  <c r="J227" i="3"/>
  <c r="K227" i="3"/>
  <c r="I228" i="3"/>
  <c r="J228" i="3"/>
  <c r="K228" i="3"/>
  <c r="I229" i="3"/>
  <c r="J229" i="3"/>
  <c r="K229" i="3"/>
  <c r="I230" i="3"/>
  <c r="J230" i="3"/>
  <c r="K230" i="3"/>
  <c r="I231" i="3"/>
  <c r="J231" i="3"/>
  <c r="K231" i="3"/>
  <c r="I232" i="3"/>
  <c r="J232" i="3"/>
  <c r="K232" i="3"/>
  <c r="I233" i="3"/>
  <c r="J233" i="3"/>
  <c r="K233" i="3"/>
  <c r="I234" i="3"/>
  <c r="J234" i="3"/>
  <c r="K234" i="3"/>
  <c r="I235" i="3"/>
  <c r="J235" i="3"/>
  <c r="K235" i="3"/>
  <c r="I236" i="3"/>
  <c r="J236" i="3"/>
  <c r="K236" i="3"/>
  <c r="I237" i="3"/>
  <c r="J237" i="3"/>
  <c r="K237" i="3"/>
  <c r="I238" i="3"/>
  <c r="J238" i="3"/>
  <c r="K238" i="3"/>
  <c r="I239" i="3"/>
  <c r="J239" i="3"/>
  <c r="K239" i="3"/>
  <c r="I240" i="3"/>
  <c r="J240" i="3"/>
  <c r="K240" i="3"/>
  <c r="I241" i="3"/>
  <c r="J241" i="3"/>
  <c r="K241" i="3"/>
  <c r="I242" i="3"/>
  <c r="J242" i="3"/>
  <c r="K242" i="3"/>
  <c r="I243" i="3"/>
  <c r="J243" i="3"/>
  <c r="K243" i="3"/>
  <c r="I244" i="3"/>
  <c r="J244" i="3"/>
  <c r="K244" i="3"/>
  <c r="I245" i="3"/>
  <c r="J245" i="3"/>
  <c r="K245" i="3"/>
  <c r="I246" i="3"/>
  <c r="J246" i="3"/>
  <c r="K246" i="3"/>
  <c r="I247" i="3"/>
  <c r="J247" i="3"/>
  <c r="K247" i="3"/>
  <c r="I248" i="3"/>
  <c r="J248" i="3"/>
  <c r="K248" i="3"/>
  <c r="I249" i="3"/>
  <c r="J249" i="3"/>
  <c r="K249" i="3"/>
  <c r="I250" i="3"/>
  <c r="J250" i="3"/>
  <c r="K250" i="3"/>
  <c r="I251" i="3"/>
  <c r="J251" i="3"/>
  <c r="K251" i="3"/>
  <c r="I252" i="3"/>
  <c r="J252" i="3"/>
  <c r="K252" i="3"/>
  <c r="I253" i="3"/>
  <c r="J253" i="3"/>
  <c r="K253" i="3"/>
  <c r="I254" i="3"/>
  <c r="J254" i="3"/>
  <c r="K254" i="3"/>
  <c r="I255" i="3"/>
  <c r="J255" i="3"/>
  <c r="K255" i="3"/>
  <c r="I256" i="3"/>
  <c r="J256" i="3"/>
  <c r="K256" i="3"/>
  <c r="I257" i="3"/>
  <c r="J257" i="3"/>
  <c r="K257" i="3"/>
  <c r="I258" i="3"/>
  <c r="J258" i="3"/>
  <c r="K258" i="3"/>
  <c r="I259" i="3"/>
  <c r="J259" i="3"/>
  <c r="K259" i="3"/>
  <c r="I260" i="3"/>
  <c r="J260" i="3"/>
  <c r="K260" i="3"/>
  <c r="I261" i="3"/>
  <c r="J261" i="3"/>
  <c r="K261" i="3"/>
  <c r="K262" i="3"/>
  <c r="I263" i="3"/>
  <c r="J263" i="3"/>
  <c r="K263" i="3"/>
  <c r="I264" i="3"/>
  <c r="J264" i="3"/>
  <c r="K264" i="3"/>
  <c r="I265" i="3"/>
  <c r="J265" i="3"/>
  <c r="K265" i="3"/>
  <c r="I266" i="3"/>
  <c r="J266" i="3"/>
  <c r="K266" i="3"/>
  <c r="I267" i="3"/>
  <c r="J267" i="3"/>
  <c r="K267" i="3"/>
  <c r="I268" i="3"/>
  <c r="J268" i="3"/>
  <c r="K268" i="3"/>
  <c r="I269" i="3"/>
  <c r="J269" i="3"/>
  <c r="K269" i="3"/>
  <c r="I270" i="3"/>
  <c r="J270" i="3"/>
  <c r="K270" i="3"/>
  <c r="I271" i="3"/>
  <c r="J271" i="3"/>
  <c r="K271" i="3"/>
  <c r="I272" i="3"/>
  <c r="J272" i="3"/>
  <c r="K272" i="3"/>
  <c r="I273" i="3"/>
  <c r="J273" i="3"/>
  <c r="K273" i="3"/>
  <c r="I274" i="3"/>
  <c r="J274" i="3"/>
  <c r="K274" i="3"/>
  <c r="I275" i="3"/>
  <c r="J275" i="3"/>
  <c r="K275" i="3"/>
  <c r="I276" i="3"/>
  <c r="J276" i="3"/>
  <c r="K276" i="3"/>
  <c r="I277" i="3"/>
  <c r="J277" i="3"/>
  <c r="K277" i="3"/>
  <c r="I278" i="3"/>
  <c r="J278" i="3"/>
  <c r="K278" i="3"/>
  <c r="I279" i="3"/>
  <c r="J279" i="3"/>
  <c r="K279" i="3"/>
  <c r="I280" i="3"/>
  <c r="J280" i="3"/>
  <c r="K280" i="3"/>
  <c r="I281" i="3"/>
  <c r="J281" i="3"/>
  <c r="K281" i="3"/>
  <c r="I282" i="3"/>
  <c r="J282" i="3"/>
  <c r="K282" i="3"/>
  <c r="I283" i="3"/>
  <c r="J283" i="3"/>
  <c r="K283" i="3"/>
  <c r="I284" i="3"/>
  <c r="J284" i="3"/>
  <c r="K284" i="3"/>
  <c r="I285" i="3"/>
  <c r="J285" i="3"/>
  <c r="K285" i="3"/>
  <c r="I286" i="3"/>
  <c r="J286" i="3"/>
  <c r="K286" i="3"/>
  <c r="I287" i="3"/>
  <c r="J287" i="3"/>
  <c r="K287" i="3"/>
  <c r="I288" i="3"/>
  <c r="J288" i="3"/>
  <c r="K288" i="3"/>
  <c r="I289" i="3"/>
  <c r="J289" i="3"/>
  <c r="K289" i="3"/>
  <c r="I290" i="3"/>
  <c r="J290" i="3"/>
  <c r="K290" i="3"/>
  <c r="I291" i="3"/>
  <c r="J291" i="3"/>
  <c r="K291" i="3"/>
  <c r="I292" i="3"/>
  <c r="J292" i="3"/>
  <c r="K292" i="3"/>
  <c r="I293" i="3"/>
  <c r="J293" i="3"/>
  <c r="K293" i="3"/>
  <c r="I294" i="3"/>
  <c r="J294" i="3"/>
  <c r="K294" i="3"/>
  <c r="I295" i="3"/>
  <c r="J295" i="3"/>
  <c r="K295" i="3"/>
  <c r="I296" i="3"/>
  <c r="J296" i="3"/>
  <c r="K296" i="3"/>
  <c r="I297" i="3"/>
  <c r="J297" i="3"/>
  <c r="K297" i="3"/>
  <c r="I298" i="3"/>
  <c r="J298" i="3"/>
  <c r="K298" i="3"/>
  <c r="I299" i="3"/>
  <c r="J299" i="3"/>
  <c r="K299" i="3"/>
  <c r="I300" i="3"/>
  <c r="J300" i="3"/>
  <c r="K300" i="3"/>
  <c r="I301" i="3"/>
  <c r="J301" i="3"/>
  <c r="K301" i="3"/>
  <c r="I302" i="3"/>
  <c r="J302" i="3"/>
  <c r="K302" i="3"/>
  <c r="I303" i="3"/>
  <c r="J303" i="3"/>
  <c r="K303" i="3"/>
  <c r="I304" i="3"/>
  <c r="J304" i="3"/>
  <c r="K304" i="3"/>
  <c r="I305" i="3"/>
  <c r="J305" i="3"/>
  <c r="K305" i="3"/>
  <c r="I306" i="3"/>
  <c r="J306" i="3"/>
  <c r="K306" i="3"/>
  <c r="I307" i="3"/>
  <c r="J307" i="3"/>
  <c r="K307" i="3"/>
  <c r="I308" i="3"/>
  <c r="J308" i="3"/>
  <c r="K308" i="3"/>
  <c r="I309" i="3"/>
  <c r="J309" i="3"/>
  <c r="K309" i="3"/>
  <c r="I310" i="3"/>
  <c r="J310" i="3"/>
  <c r="K310" i="3"/>
  <c r="I311" i="3"/>
  <c r="J311" i="3"/>
  <c r="K311" i="3"/>
  <c r="I312" i="3"/>
  <c r="J312" i="3"/>
  <c r="K312" i="3"/>
  <c r="I313" i="3"/>
  <c r="J313" i="3"/>
  <c r="K313" i="3"/>
  <c r="I314" i="3"/>
  <c r="J314" i="3"/>
  <c r="K314" i="3"/>
  <c r="I315" i="3"/>
  <c r="J315" i="3"/>
  <c r="K315" i="3"/>
  <c r="I316" i="3"/>
  <c r="J316" i="3"/>
  <c r="K316" i="3"/>
  <c r="I317" i="3"/>
  <c r="J317" i="3"/>
  <c r="K317" i="3"/>
  <c r="I318" i="3"/>
  <c r="J318" i="3"/>
  <c r="K318" i="3"/>
  <c r="I319" i="3"/>
  <c r="J319" i="3"/>
  <c r="K319" i="3"/>
  <c r="I320" i="3"/>
  <c r="J320" i="3"/>
  <c r="K320" i="3"/>
  <c r="I321" i="3"/>
  <c r="J321" i="3"/>
  <c r="K321" i="3"/>
  <c r="I322" i="3"/>
  <c r="J322" i="3"/>
  <c r="K322" i="3"/>
  <c r="I323" i="3"/>
  <c r="J323" i="3"/>
  <c r="K323" i="3"/>
  <c r="I324" i="3"/>
  <c r="J324" i="3"/>
  <c r="K324" i="3"/>
  <c r="I325" i="3"/>
  <c r="J325" i="3"/>
  <c r="K325" i="3"/>
  <c r="I326" i="3"/>
  <c r="J326" i="3"/>
  <c r="K326" i="3"/>
  <c r="I327" i="3"/>
  <c r="J327" i="3"/>
  <c r="K327" i="3"/>
  <c r="I328" i="3"/>
  <c r="J328" i="3"/>
  <c r="K328" i="3"/>
  <c r="I329" i="3"/>
  <c r="J329" i="3"/>
  <c r="K329" i="3"/>
  <c r="I330" i="3"/>
  <c r="J330" i="3"/>
  <c r="K330" i="3"/>
  <c r="I331" i="3"/>
  <c r="J331" i="3"/>
  <c r="K331" i="3"/>
  <c r="I332" i="3"/>
  <c r="J332" i="3"/>
  <c r="K332" i="3"/>
  <c r="I333" i="3"/>
  <c r="J333" i="3"/>
  <c r="K333" i="3"/>
  <c r="I334" i="3"/>
  <c r="J334" i="3"/>
  <c r="K334" i="3"/>
  <c r="I335" i="3"/>
  <c r="J335" i="3"/>
  <c r="K335" i="3"/>
  <c r="I336" i="3"/>
  <c r="J336" i="3"/>
  <c r="K336" i="3"/>
  <c r="I337" i="3"/>
  <c r="J337" i="3"/>
  <c r="K337" i="3"/>
  <c r="I338" i="3"/>
  <c r="J338" i="3"/>
  <c r="K338" i="3"/>
  <c r="I339" i="3"/>
  <c r="J339" i="3"/>
  <c r="K339" i="3"/>
  <c r="I340" i="3"/>
  <c r="J340" i="3"/>
  <c r="K340" i="3"/>
  <c r="I341" i="3"/>
  <c r="J341" i="3"/>
  <c r="K341" i="3"/>
  <c r="I342" i="3"/>
  <c r="J342" i="3"/>
  <c r="K342" i="3"/>
  <c r="I343" i="3"/>
  <c r="J343" i="3"/>
  <c r="K343" i="3"/>
  <c r="I344" i="3"/>
  <c r="J344" i="3"/>
  <c r="K344" i="3"/>
  <c r="I345" i="3"/>
  <c r="J345" i="3"/>
  <c r="K345" i="3"/>
  <c r="I346" i="3"/>
  <c r="J346" i="3"/>
  <c r="K346" i="3"/>
  <c r="I347" i="3"/>
  <c r="J347" i="3"/>
  <c r="K347" i="3"/>
  <c r="I348" i="3"/>
  <c r="J348" i="3"/>
  <c r="K348" i="3"/>
  <c r="I349" i="3"/>
  <c r="J349" i="3"/>
  <c r="K349" i="3"/>
  <c r="I350" i="3"/>
  <c r="J350" i="3"/>
  <c r="K350" i="3"/>
  <c r="I351" i="3"/>
  <c r="J351" i="3"/>
  <c r="K351" i="3"/>
  <c r="I352" i="3"/>
  <c r="J352" i="3"/>
  <c r="K352" i="3"/>
  <c r="I353" i="3"/>
  <c r="J353" i="3"/>
  <c r="K353" i="3"/>
  <c r="I354" i="3"/>
  <c r="J354" i="3"/>
  <c r="K354" i="3"/>
  <c r="I355" i="3"/>
  <c r="J355" i="3"/>
  <c r="K355" i="3"/>
  <c r="I356" i="3"/>
  <c r="J356" i="3"/>
  <c r="K356" i="3"/>
  <c r="I357" i="3"/>
  <c r="J357" i="3"/>
  <c r="K357" i="3"/>
  <c r="I358" i="3"/>
  <c r="J358" i="3"/>
  <c r="K358" i="3"/>
  <c r="I359" i="3"/>
  <c r="J359" i="3"/>
  <c r="K359" i="3"/>
  <c r="I360" i="3"/>
  <c r="J360" i="3"/>
  <c r="K360" i="3"/>
  <c r="I361" i="3"/>
  <c r="J361" i="3"/>
  <c r="K361" i="3"/>
  <c r="I362" i="3"/>
  <c r="J362" i="3"/>
  <c r="K362" i="3"/>
  <c r="I363" i="3"/>
  <c r="J363" i="3"/>
  <c r="K363" i="3"/>
  <c r="I364" i="3"/>
  <c r="J364" i="3"/>
  <c r="K364" i="3"/>
  <c r="I365" i="3"/>
  <c r="J365" i="3"/>
  <c r="K365" i="3"/>
  <c r="I366" i="3"/>
  <c r="J366" i="3"/>
  <c r="K366" i="3"/>
  <c r="I367" i="3"/>
  <c r="J367" i="3"/>
  <c r="K367" i="3"/>
  <c r="I368" i="3"/>
  <c r="J368" i="3"/>
  <c r="K368" i="3"/>
  <c r="I369" i="3"/>
  <c r="J369" i="3"/>
  <c r="K369" i="3"/>
  <c r="I370" i="3"/>
  <c r="J370" i="3"/>
  <c r="K370" i="3"/>
  <c r="I371" i="3"/>
  <c r="J371" i="3"/>
  <c r="K371" i="3"/>
  <c r="I372" i="3"/>
  <c r="J372" i="3"/>
  <c r="K372" i="3"/>
  <c r="I373" i="3"/>
  <c r="J373" i="3"/>
  <c r="K373" i="3"/>
  <c r="I374" i="3"/>
  <c r="J374" i="3"/>
  <c r="K374" i="3"/>
  <c r="I375" i="3"/>
  <c r="J375" i="3"/>
  <c r="K375" i="3"/>
  <c r="I376" i="3"/>
  <c r="J376" i="3"/>
  <c r="K376" i="3"/>
  <c r="I377" i="3"/>
  <c r="J377" i="3"/>
  <c r="K377" i="3"/>
  <c r="I378" i="3"/>
  <c r="J378" i="3"/>
  <c r="K378" i="3"/>
  <c r="I379" i="3"/>
  <c r="J379" i="3"/>
  <c r="K379" i="3"/>
  <c r="I380" i="3"/>
  <c r="J380" i="3"/>
  <c r="K380" i="3"/>
  <c r="I381" i="3"/>
  <c r="J381" i="3"/>
  <c r="K381" i="3"/>
  <c r="I382" i="3"/>
  <c r="J382" i="3"/>
  <c r="K382" i="3"/>
  <c r="I383" i="3"/>
  <c r="J383" i="3"/>
  <c r="K383" i="3"/>
  <c r="I384" i="3"/>
  <c r="J384" i="3"/>
  <c r="K384" i="3"/>
  <c r="I385" i="3"/>
  <c r="J385" i="3"/>
  <c r="K385" i="3"/>
  <c r="I386" i="3"/>
  <c r="J386" i="3"/>
  <c r="K386" i="3"/>
  <c r="I387" i="3"/>
  <c r="J387" i="3"/>
  <c r="K387" i="3"/>
  <c r="I388" i="3"/>
  <c r="J388" i="3"/>
  <c r="K388" i="3"/>
  <c r="I389" i="3"/>
  <c r="J389" i="3"/>
  <c r="K389" i="3"/>
  <c r="I390" i="3"/>
  <c r="J390" i="3"/>
  <c r="K390" i="3"/>
  <c r="I391" i="3"/>
  <c r="J391" i="3"/>
  <c r="K391" i="3"/>
  <c r="I392" i="3"/>
  <c r="J392" i="3"/>
  <c r="K392" i="3"/>
  <c r="I393" i="3"/>
  <c r="J393" i="3"/>
  <c r="K393" i="3"/>
  <c r="I394" i="3"/>
  <c r="J394" i="3"/>
  <c r="K394" i="3"/>
  <c r="I395" i="3"/>
  <c r="J395" i="3"/>
  <c r="K395" i="3"/>
  <c r="I396" i="3"/>
  <c r="J396" i="3"/>
  <c r="K396" i="3"/>
  <c r="I397" i="3"/>
  <c r="J397" i="3"/>
  <c r="K397" i="3"/>
  <c r="I398" i="3"/>
  <c r="J398" i="3"/>
  <c r="K398" i="3"/>
  <c r="I399" i="3"/>
  <c r="J399" i="3"/>
  <c r="K399" i="3"/>
  <c r="I400" i="3"/>
  <c r="J400" i="3"/>
  <c r="K400" i="3"/>
  <c r="I401" i="3"/>
  <c r="J401" i="3"/>
  <c r="K401" i="3"/>
  <c r="I402" i="3"/>
  <c r="J402" i="3"/>
  <c r="K402" i="3"/>
  <c r="I403" i="3"/>
  <c r="J403" i="3"/>
  <c r="K403" i="3"/>
  <c r="I404" i="3"/>
  <c r="J404" i="3"/>
  <c r="K404" i="3"/>
  <c r="I405" i="3"/>
  <c r="J405" i="3"/>
  <c r="K405" i="3"/>
  <c r="I406" i="3"/>
  <c r="J406" i="3"/>
  <c r="K406" i="3"/>
  <c r="I407" i="3"/>
  <c r="J407" i="3"/>
  <c r="K407" i="3"/>
  <c r="I408" i="3"/>
  <c r="J408" i="3"/>
  <c r="K408" i="3"/>
  <c r="I409" i="3"/>
  <c r="J409" i="3"/>
  <c r="K409" i="3"/>
  <c r="I410" i="3"/>
  <c r="J410" i="3"/>
  <c r="K410" i="3"/>
  <c r="I411" i="3"/>
  <c r="J411" i="3"/>
  <c r="K411" i="3"/>
  <c r="I412" i="3"/>
  <c r="J412" i="3"/>
  <c r="K412" i="3"/>
  <c r="I413" i="3"/>
  <c r="J413" i="3"/>
  <c r="K413" i="3"/>
  <c r="I414" i="3"/>
  <c r="J414" i="3"/>
  <c r="K414" i="3"/>
  <c r="I415" i="3"/>
  <c r="J415" i="3"/>
  <c r="K415" i="3"/>
  <c r="I416" i="3"/>
  <c r="J416" i="3"/>
  <c r="K416" i="3"/>
  <c r="I417" i="3"/>
  <c r="J417" i="3"/>
  <c r="K417" i="3"/>
  <c r="I418" i="3"/>
  <c r="J418" i="3"/>
  <c r="K418" i="3"/>
  <c r="I419" i="3"/>
  <c r="J419" i="3"/>
  <c r="K419" i="3"/>
  <c r="I420" i="3"/>
  <c r="J420" i="3"/>
  <c r="K420" i="3"/>
  <c r="I421" i="3"/>
  <c r="J421" i="3"/>
  <c r="K421" i="3"/>
  <c r="I422" i="3"/>
  <c r="J422" i="3"/>
  <c r="K422" i="3"/>
  <c r="I423" i="3"/>
  <c r="J423" i="3"/>
  <c r="K423" i="3"/>
  <c r="I424" i="3"/>
  <c r="J424" i="3"/>
  <c r="K424" i="3"/>
  <c r="I425" i="3"/>
  <c r="J425" i="3"/>
  <c r="K425" i="3"/>
  <c r="I426" i="3"/>
  <c r="J426" i="3"/>
  <c r="K426" i="3"/>
  <c r="I427" i="3"/>
  <c r="J427" i="3"/>
  <c r="K427" i="3"/>
  <c r="I428" i="3"/>
  <c r="J428" i="3"/>
  <c r="K428" i="3"/>
  <c r="I429" i="3"/>
  <c r="J429" i="3"/>
  <c r="K429" i="3"/>
  <c r="I430" i="3"/>
  <c r="J430" i="3"/>
  <c r="K430" i="3"/>
  <c r="I431" i="3"/>
  <c r="J431" i="3"/>
  <c r="K431" i="3"/>
  <c r="I432" i="3"/>
  <c r="J432" i="3"/>
  <c r="K432" i="3"/>
  <c r="I433" i="3"/>
  <c r="J433" i="3"/>
  <c r="K433" i="3"/>
  <c r="I434" i="3"/>
  <c r="J434" i="3"/>
  <c r="K434" i="3"/>
  <c r="I435" i="3"/>
  <c r="J435" i="3"/>
  <c r="K435" i="3"/>
  <c r="I436" i="3"/>
  <c r="J436" i="3"/>
  <c r="K436" i="3"/>
  <c r="I437" i="3"/>
  <c r="J437" i="3"/>
  <c r="K437" i="3"/>
  <c r="I438" i="3"/>
  <c r="J438" i="3"/>
  <c r="K438" i="3"/>
  <c r="I439" i="3"/>
  <c r="J439" i="3"/>
  <c r="K439" i="3"/>
  <c r="I440" i="3"/>
  <c r="J440" i="3"/>
  <c r="K440" i="3"/>
  <c r="I441" i="3"/>
  <c r="J441" i="3"/>
  <c r="K441" i="3"/>
  <c r="I442" i="3"/>
  <c r="J442" i="3"/>
  <c r="K442" i="3"/>
  <c r="I443" i="3"/>
  <c r="J443" i="3"/>
  <c r="K443" i="3"/>
  <c r="I444" i="3"/>
  <c r="J444" i="3"/>
  <c r="K444" i="3"/>
  <c r="I445" i="3"/>
  <c r="J445" i="3"/>
  <c r="K445" i="3"/>
  <c r="I446" i="3"/>
  <c r="J446" i="3"/>
  <c r="K446" i="3"/>
  <c r="I447" i="3"/>
  <c r="J447" i="3"/>
  <c r="K447" i="3"/>
  <c r="I448" i="3"/>
  <c r="J448" i="3"/>
  <c r="K448" i="3"/>
  <c r="I449" i="3"/>
  <c r="J449" i="3"/>
  <c r="K449" i="3"/>
  <c r="I450" i="3"/>
  <c r="J450" i="3"/>
  <c r="K450" i="3"/>
  <c r="I451" i="3"/>
  <c r="J451" i="3"/>
  <c r="K451" i="3"/>
  <c r="I452" i="3"/>
  <c r="J452" i="3"/>
  <c r="K452" i="3"/>
  <c r="I453" i="3"/>
  <c r="J453" i="3"/>
  <c r="K453" i="3"/>
  <c r="I454" i="3"/>
  <c r="J454" i="3"/>
  <c r="K454" i="3"/>
  <c r="I455" i="3"/>
  <c r="J455" i="3"/>
  <c r="K455" i="3"/>
  <c r="I456" i="3"/>
  <c r="J456" i="3"/>
  <c r="K456" i="3"/>
  <c r="I457" i="3"/>
  <c r="J457" i="3"/>
  <c r="K457" i="3"/>
  <c r="I458" i="3"/>
  <c r="J458" i="3"/>
  <c r="K458" i="3"/>
  <c r="I459" i="3"/>
  <c r="J459" i="3"/>
  <c r="K459" i="3"/>
  <c r="I460" i="3"/>
  <c r="J460" i="3"/>
  <c r="K460" i="3"/>
  <c r="I461" i="3"/>
  <c r="J461" i="3"/>
  <c r="K461" i="3"/>
  <c r="I462" i="3"/>
  <c r="J462" i="3"/>
  <c r="K462" i="3"/>
  <c r="I463" i="3"/>
  <c r="J463" i="3"/>
  <c r="K463" i="3"/>
  <c r="I464" i="3"/>
  <c r="J464" i="3"/>
  <c r="K464" i="3"/>
  <c r="I465" i="3"/>
  <c r="J465" i="3"/>
  <c r="K465" i="3"/>
  <c r="I466" i="3"/>
  <c r="J466" i="3"/>
  <c r="K466" i="3"/>
  <c r="I467" i="3"/>
  <c r="J467" i="3"/>
  <c r="K467" i="3"/>
  <c r="I468" i="3"/>
  <c r="J468" i="3"/>
  <c r="K468" i="3"/>
  <c r="I469" i="3"/>
  <c r="J469" i="3"/>
  <c r="K469" i="3"/>
  <c r="I470" i="3"/>
  <c r="J470" i="3"/>
  <c r="K470" i="3"/>
  <c r="I471" i="3"/>
  <c r="J471" i="3"/>
  <c r="K471" i="3"/>
  <c r="I472" i="3"/>
  <c r="J472" i="3"/>
  <c r="K472" i="3"/>
  <c r="I473" i="3"/>
  <c r="J473" i="3"/>
  <c r="K473" i="3"/>
  <c r="I474" i="3"/>
  <c r="J474" i="3"/>
  <c r="K474" i="3"/>
  <c r="I475" i="3"/>
  <c r="J475" i="3"/>
  <c r="K475" i="3"/>
  <c r="I476" i="3"/>
  <c r="J476" i="3"/>
  <c r="K476" i="3"/>
  <c r="I477" i="3"/>
  <c r="J477" i="3"/>
  <c r="K477" i="3"/>
  <c r="I478" i="3"/>
  <c r="J478" i="3"/>
  <c r="K478" i="3"/>
  <c r="I479" i="3"/>
  <c r="J479" i="3"/>
  <c r="K479" i="3"/>
  <c r="I480" i="3"/>
  <c r="J480" i="3"/>
  <c r="K480" i="3"/>
  <c r="I481" i="3"/>
  <c r="J481" i="3"/>
  <c r="K481" i="3"/>
  <c r="I482" i="3"/>
  <c r="J482" i="3"/>
  <c r="K482" i="3"/>
  <c r="I483" i="3"/>
  <c r="J483" i="3"/>
  <c r="K483" i="3"/>
  <c r="I484" i="3"/>
  <c r="J484" i="3"/>
  <c r="K484" i="3"/>
  <c r="I485" i="3"/>
  <c r="J485" i="3"/>
  <c r="K485" i="3"/>
  <c r="I486" i="3"/>
  <c r="J486" i="3"/>
  <c r="K486" i="3"/>
  <c r="I487" i="3"/>
  <c r="J487" i="3"/>
  <c r="K487" i="3"/>
  <c r="I488" i="3"/>
  <c r="J488" i="3"/>
  <c r="K488" i="3"/>
  <c r="I489" i="3"/>
  <c r="J489" i="3"/>
  <c r="K489" i="3"/>
  <c r="I490" i="3"/>
  <c r="J490" i="3"/>
  <c r="K490" i="3"/>
  <c r="I491" i="3"/>
  <c r="J491" i="3"/>
  <c r="K491" i="3"/>
  <c r="I492" i="3"/>
  <c r="J492" i="3"/>
  <c r="K492" i="3"/>
  <c r="I493" i="3"/>
  <c r="J493" i="3"/>
  <c r="K493" i="3"/>
  <c r="I494" i="3"/>
  <c r="J494" i="3"/>
  <c r="K494" i="3"/>
  <c r="I495" i="3"/>
  <c r="J495" i="3"/>
  <c r="K495" i="3"/>
  <c r="I496" i="3"/>
  <c r="J496" i="3"/>
  <c r="K496" i="3"/>
  <c r="I497" i="3"/>
  <c r="J497" i="3"/>
  <c r="K497" i="3"/>
  <c r="I498" i="3"/>
  <c r="J498" i="3"/>
  <c r="K498" i="3"/>
  <c r="I499" i="3"/>
  <c r="J499" i="3"/>
  <c r="K499" i="3"/>
  <c r="I500" i="3"/>
  <c r="J500" i="3"/>
  <c r="K500" i="3"/>
  <c r="I501" i="3"/>
  <c r="J501" i="3"/>
  <c r="K501" i="3"/>
  <c r="I502" i="3"/>
  <c r="J502" i="3"/>
  <c r="K502" i="3"/>
  <c r="I503" i="3"/>
  <c r="J503" i="3"/>
  <c r="K503" i="3"/>
  <c r="I504" i="3"/>
  <c r="J504" i="3"/>
  <c r="K504" i="3"/>
  <c r="I505" i="3"/>
  <c r="J505" i="3"/>
  <c r="K505" i="3"/>
  <c r="I506" i="3"/>
  <c r="J506" i="3"/>
  <c r="K506" i="3"/>
  <c r="I507" i="3"/>
  <c r="J507" i="3"/>
  <c r="K507" i="3"/>
  <c r="I508" i="3"/>
  <c r="J508" i="3"/>
  <c r="K508" i="3"/>
  <c r="I509" i="3"/>
  <c r="J509" i="3"/>
  <c r="K509" i="3"/>
  <c r="I510" i="3"/>
  <c r="J510" i="3"/>
  <c r="K510" i="3"/>
  <c r="I511" i="3"/>
  <c r="J511" i="3"/>
  <c r="K511" i="3"/>
  <c r="I512" i="3"/>
  <c r="J512" i="3"/>
  <c r="K512" i="3"/>
  <c r="I513" i="3"/>
  <c r="J513" i="3"/>
  <c r="K513" i="3"/>
  <c r="I514" i="3"/>
  <c r="J514" i="3"/>
  <c r="K514" i="3"/>
  <c r="I515" i="3"/>
  <c r="J515" i="3"/>
  <c r="K515" i="3"/>
  <c r="I516" i="3"/>
  <c r="J516" i="3"/>
  <c r="K516" i="3"/>
  <c r="I517" i="3"/>
  <c r="J517" i="3"/>
  <c r="K517" i="3"/>
  <c r="I518" i="3"/>
  <c r="J518" i="3"/>
  <c r="K518" i="3"/>
  <c r="I519" i="3"/>
  <c r="J519" i="3"/>
  <c r="K519" i="3"/>
  <c r="I520" i="3"/>
  <c r="J520" i="3"/>
  <c r="K520" i="3"/>
  <c r="I521" i="3"/>
  <c r="J521" i="3"/>
  <c r="K521" i="3"/>
  <c r="I522" i="3"/>
  <c r="J522" i="3"/>
  <c r="K522" i="3"/>
  <c r="I523" i="3"/>
  <c r="J523" i="3"/>
  <c r="K523" i="3"/>
  <c r="I524" i="3"/>
  <c r="J524" i="3"/>
  <c r="K524" i="3"/>
  <c r="I525" i="3"/>
  <c r="J525" i="3"/>
  <c r="K525" i="3"/>
  <c r="I526" i="3"/>
  <c r="J526" i="3"/>
  <c r="K526" i="3"/>
  <c r="I527" i="3"/>
  <c r="J527" i="3"/>
  <c r="K527" i="3"/>
  <c r="I528" i="3"/>
  <c r="J528" i="3"/>
  <c r="K528" i="3"/>
  <c r="I529" i="3"/>
  <c r="J529" i="3"/>
  <c r="K529" i="3"/>
  <c r="I530" i="3"/>
  <c r="J530" i="3"/>
  <c r="K530" i="3"/>
  <c r="I531" i="3"/>
  <c r="J531" i="3"/>
  <c r="K531" i="3"/>
  <c r="I532" i="3"/>
  <c r="J532" i="3"/>
  <c r="K532" i="3"/>
  <c r="I533" i="3"/>
  <c r="J533" i="3"/>
  <c r="K533" i="3"/>
  <c r="I534" i="3"/>
  <c r="J534" i="3"/>
  <c r="K534" i="3"/>
  <c r="I535" i="3"/>
  <c r="J535" i="3"/>
  <c r="K535" i="3"/>
  <c r="I536" i="3"/>
  <c r="J536" i="3"/>
  <c r="K536" i="3"/>
  <c r="I537" i="3"/>
  <c r="J537" i="3"/>
  <c r="K537" i="3"/>
  <c r="I538" i="3"/>
  <c r="J538" i="3"/>
  <c r="K538" i="3"/>
  <c r="I539" i="3"/>
  <c r="J539" i="3"/>
  <c r="K539" i="3"/>
  <c r="I540" i="3"/>
  <c r="J540" i="3"/>
  <c r="K540" i="3"/>
  <c r="I541" i="3"/>
  <c r="J541" i="3"/>
  <c r="K541" i="3"/>
  <c r="I542" i="3"/>
  <c r="J542" i="3"/>
  <c r="K542" i="3"/>
  <c r="I543" i="3"/>
  <c r="J543" i="3"/>
  <c r="K543" i="3"/>
  <c r="I544" i="3"/>
  <c r="J544" i="3"/>
  <c r="K544" i="3"/>
  <c r="I545" i="3"/>
  <c r="J545" i="3"/>
  <c r="K545" i="3"/>
  <c r="I546" i="3"/>
  <c r="J546" i="3"/>
  <c r="K546" i="3"/>
  <c r="I547" i="3"/>
  <c r="J547" i="3"/>
  <c r="K547" i="3"/>
  <c r="I548" i="3"/>
  <c r="J548" i="3"/>
  <c r="K548" i="3"/>
  <c r="I549" i="3"/>
  <c r="J549" i="3"/>
  <c r="K549" i="3"/>
  <c r="I550" i="3"/>
  <c r="J550" i="3"/>
  <c r="K550" i="3"/>
  <c r="I551" i="3"/>
  <c r="J551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16" i="3"/>
  <c r="J262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2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F202" i="3"/>
  <c r="G202" i="3"/>
  <c r="H202" i="3"/>
  <c r="F203" i="3"/>
  <c r="G203" i="3"/>
  <c r="H203" i="3"/>
  <c r="F204" i="3"/>
  <c r="G204" i="3"/>
  <c r="H204" i="3"/>
  <c r="F205" i="3"/>
  <c r="G205" i="3"/>
  <c r="H205" i="3"/>
  <c r="F206" i="3"/>
  <c r="G206" i="3"/>
  <c r="H206" i="3"/>
  <c r="F207" i="3"/>
  <c r="G207" i="3"/>
  <c r="H207" i="3"/>
  <c r="F208" i="3"/>
  <c r="G208" i="3"/>
  <c r="H208" i="3"/>
  <c r="F209" i="3"/>
  <c r="G209" i="3"/>
  <c r="H209" i="3"/>
  <c r="F210" i="3"/>
  <c r="G210" i="3"/>
  <c r="H210" i="3"/>
  <c r="F211" i="3"/>
  <c r="G211" i="3"/>
  <c r="H211" i="3"/>
  <c r="F212" i="3"/>
  <c r="G212" i="3"/>
  <c r="H212" i="3"/>
  <c r="F213" i="3"/>
  <c r="G213" i="3"/>
  <c r="H213" i="3"/>
  <c r="F214" i="3"/>
  <c r="G214" i="3"/>
  <c r="H214" i="3"/>
  <c r="F215" i="3"/>
  <c r="G215" i="3"/>
  <c r="H215" i="3"/>
  <c r="F216" i="3"/>
  <c r="G216" i="3"/>
  <c r="H216" i="3"/>
  <c r="F217" i="3"/>
  <c r="G217" i="3"/>
  <c r="H217" i="3"/>
  <c r="F218" i="3"/>
  <c r="G218" i="3"/>
  <c r="H218" i="3"/>
  <c r="F219" i="3"/>
  <c r="G219" i="3"/>
  <c r="H219" i="3"/>
  <c r="F220" i="3"/>
  <c r="G220" i="3"/>
  <c r="H220" i="3"/>
  <c r="F221" i="3"/>
  <c r="G221" i="3"/>
  <c r="H221" i="3"/>
  <c r="F222" i="3"/>
  <c r="G222" i="3"/>
  <c r="H222" i="3"/>
  <c r="F223" i="3"/>
  <c r="G223" i="3"/>
  <c r="H223" i="3"/>
  <c r="F224" i="3"/>
  <c r="G224" i="3"/>
  <c r="H224" i="3"/>
  <c r="F225" i="3"/>
  <c r="G225" i="3"/>
  <c r="H225" i="3"/>
  <c r="F226" i="3"/>
  <c r="G226" i="3"/>
  <c r="H226" i="3"/>
  <c r="F227" i="3"/>
  <c r="G227" i="3"/>
  <c r="H227" i="3"/>
  <c r="F228" i="3"/>
  <c r="G228" i="3"/>
  <c r="H228" i="3"/>
  <c r="F229" i="3"/>
  <c r="G229" i="3"/>
  <c r="H229" i="3"/>
  <c r="F230" i="3"/>
  <c r="G230" i="3"/>
  <c r="H230" i="3"/>
  <c r="F231" i="3"/>
  <c r="G231" i="3"/>
  <c r="H231" i="3"/>
  <c r="F232" i="3"/>
  <c r="G232" i="3"/>
  <c r="H232" i="3"/>
  <c r="F233" i="3"/>
  <c r="G233" i="3"/>
  <c r="H233" i="3"/>
  <c r="F234" i="3"/>
  <c r="G234" i="3"/>
  <c r="H234" i="3"/>
  <c r="F235" i="3"/>
  <c r="G235" i="3"/>
  <c r="H235" i="3"/>
  <c r="F236" i="3"/>
  <c r="G236" i="3"/>
  <c r="H236" i="3"/>
  <c r="F237" i="3"/>
  <c r="G237" i="3"/>
  <c r="H237" i="3"/>
  <c r="F238" i="3"/>
  <c r="G238" i="3"/>
  <c r="H238" i="3"/>
  <c r="F239" i="3"/>
  <c r="G239" i="3"/>
  <c r="H239" i="3"/>
  <c r="F240" i="3"/>
  <c r="G240" i="3"/>
  <c r="H240" i="3"/>
  <c r="F241" i="3"/>
  <c r="G241" i="3"/>
  <c r="H241" i="3"/>
  <c r="F242" i="3"/>
  <c r="G242" i="3"/>
  <c r="H242" i="3"/>
  <c r="F243" i="3"/>
  <c r="G243" i="3"/>
  <c r="H243" i="3"/>
  <c r="F244" i="3"/>
  <c r="G244" i="3"/>
  <c r="H244" i="3"/>
  <c r="F245" i="3"/>
  <c r="G245" i="3"/>
  <c r="H245" i="3"/>
  <c r="F246" i="3"/>
  <c r="G246" i="3"/>
  <c r="H246" i="3"/>
  <c r="F247" i="3"/>
  <c r="G247" i="3"/>
  <c r="H247" i="3"/>
  <c r="F248" i="3"/>
  <c r="G248" i="3"/>
  <c r="H248" i="3"/>
  <c r="F249" i="3"/>
  <c r="G249" i="3"/>
  <c r="H249" i="3"/>
  <c r="F250" i="3"/>
  <c r="G250" i="3"/>
  <c r="H250" i="3"/>
  <c r="F251" i="3"/>
  <c r="G251" i="3"/>
  <c r="H251" i="3"/>
  <c r="F252" i="3"/>
  <c r="G252" i="3"/>
  <c r="H252" i="3"/>
  <c r="F253" i="3"/>
  <c r="G253" i="3"/>
  <c r="H253" i="3"/>
  <c r="H254" i="3"/>
  <c r="F255" i="3"/>
  <c r="G255" i="3"/>
  <c r="H255" i="3"/>
  <c r="F256" i="3"/>
  <c r="G256" i="3"/>
  <c r="H256" i="3"/>
  <c r="F257" i="3"/>
  <c r="G257" i="3"/>
  <c r="H257" i="3"/>
  <c r="H258" i="3"/>
  <c r="F259" i="3"/>
  <c r="G259" i="3"/>
  <c r="H259" i="3"/>
  <c r="F260" i="3"/>
  <c r="G260" i="3"/>
  <c r="H260" i="3"/>
  <c r="F261" i="3"/>
  <c r="G261" i="3"/>
  <c r="H261" i="3"/>
  <c r="F262" i="3"/>
  <c r="G262" i="3"/>
  <c r="H262" i="3"/>
  <c r="H263" i="3"/>
  <c r="F264" i="3"/>
  <c r="G264" i="3"/>
  <c r="H264" i="3"/>
  <c r="F265" i="3"/>
  <c r="G265" i="3"/>
  <c r="H265" i="3"/>
  <c r="F266" i="3"/>
  <c r="G266" i="3"/>
  <c r="H266" i="3"/>
  <c r="F267" i="3"/>
  <c r="G267" i="3"/>
  <c r="H267" i="3"/>
  <c r="F268" i="3"/>
  <c r="G268" i="3"/>
  <c r="H268" i="3"/>
  <c r="F269" i="3"/>
  <c r="G269" i="3"/>
  <c r="H269" i="3"/>
  <c r="F270" i="3"/>
  <c r="G270" i="3"/>
  <c r="H270" i="3"/>
  <c r="F271" i="3"/>
  <c r="G271" i="3"/>
  <c r="H271" i="3"/>
  <c r="F272" i="3"/>
  <c r="G272" i="3"/>
  <c r="H272" i="3"/>
  <c r="F273" i="3"/>
  <c r="G273" i="3"/>
  <c r="H273" i="3"/>
  <c r="F274" i="3"/>
  <c r="G274" i="3"/>
  <c r="H274" i="3"/>
  <c r="F275" i="3"/>
  <c r="G275" i="3"/>
  <c r="H275" i="3"/>
  <c r="F276" i="3"/>
  <c r="G276" i="3"/>
  <c r="H276" i="3"/>
  <c r="F277" i="3"/>
  <c r="G277" i="3"/>
  <c r="H277" i="3"/>
  <c r="F278" i="3"/>
  <c r="G278" i="3"/>
  <c r="H278" i="3"/>
  <c r="F279" i="3"/>
  <c r="G279" i="3"/>
  <c r="H279" i="3"/>
  <c r="F280" i="3"/>
  <c r="G280" i="3"/>
  <c r="H280" i="3"/>
  <c r="F281" i="3"/>
  <c r="G281" i="3"/>
  <c r="H281" i="3"/>
  <c r="F282" i="3"/>
  <c r="G282" i="3"/>
  <c r="H282" i="3"/>
  <c r="F283" i="3"/>
  <c r="G283" i="3"/>
  <c r="H283" i="3"/>
  <c r="F284" i="3"/>
  <c r="G284" i="3"/>
  <c r="H284" i="3"/>
  <c r="F285" i="3"/>
  <c r="G285" i="3"/>
  <c r="H285" i="3"/>
  <c r="F286" i="3"/>
  <c r="G286" i="3"/>
  <c r="H286" i="3"/>
  <c r="F287" i="3"/>
  <c r="G287" i="3"/>
  <c r="H287" i="3"/>
  <c r="F288" i="3"/>
  <c r="G288" i="3"/>
  <c r="H288" i="3"/>
  <c r="F289" i="3"/>
  <c r="G289" i="3"/>
  <c r="H289" i="3"/>
  <c r="F290" i="3"/>
  <c r="G290" i="3"/>
  <c r="H290" i="3"/>
  <c r="F291" i="3"/>
  <c r="G291" i="3"/>
  <c r="H291" i="3"/>
  <c r="F292" i="3"/>
  <c r="G292" i="3"/>
  <c r="H292" i="3"/>
  <c r="F293" i="3"/>
  <c r="G293" i="3"/>
  <c r="H293" i="3"/>
  <c r="F294" i="3"/>
  <c r="G294" i="3"/>
  <c r="H294" i="3"/>
  <c r="F295" i="3"/>
  <c r="G295" i="3"/>
  <c r="H295" i="3"/>
  <c r="F296" i="3"/>
  <c r="G296" i="3"/>
  <c r="H296" i="3"/>
  <c r="F297" i="3"/>
  <c r="G297" i="3"/>
  <c r="H297" i="3"/>
  <c r="F298" i="3"/>
  <c r="G298" i="3"/>
  <c r="H298" i="3"/>
  <c r="F299" i="3"/>
  <c r="G299" i="3"/>
  <c r="H299" i="3"/>
  <c r="F300" i="3"/>
  <c r="G300" i="3"/>
  <c r="H300" i="3"/>
  <c r="F301" i="3"/>
  <c r="G301" i="3"/>
  <c r="H301" i="3"/>
  <c r="F302" i="3"/>
  <c r="G302" i="3"/>
  <c r="H302" i="3"/>
  <c r="F303" i="3"/>
  <c r="G303" i="3"/>
  <c r="H303" i="3"/>
  <c r="F304" i="3"/>
  <c r="G304" i="3"/>
  <c r="H304" i="3"/>
  <c r="F305" i="3"/>
  <c r="G305" i="3"/>
  <c r="H305" i="3"/>
  <c r="F306" i="3"/>
  <c r="G306" i="3"/>
  <c r="H306" i="3"/>
  <c r="F307" i="3"/>
  <c r="G307" i="3"/>
  <c r="H307" i="3"/>
  <c r="F308" i="3"/>
  <c r="G308" i="3"/>
  <c r="H308" i="3"/>
  <c r="F309" i="3"/>
  <c r="G309" i="3"/>
  <c r="H309" i="3"/>
  <c r="F310" i="3"/>
  <c r="G310" i="3"/>
  <c r="H310" i="3"/>
  <c r="F311" i="3"/>
  <c r="G311" i="3"/>
  <c r="H311" i="3"/>
  <c r="F312" i="3"/>
  <c r="G312" i="3"/>
  <c r="H312" i="3"/>
  <c r="F313" i="3"/>
  <c r="G313" i="3"/>
  <c r="H313" i="3"/>
  <c r="F314" i="3"/>
  <c r="G314" i="3"/>
  <c r="H314" i="3"/>
  <c r="F315" i="3"/>
  <c r="G315" i="3"/>
  <c r="H315" i="3"/>
  <c r="F316" i="3"/>
  <c r="G316" i="3"/>
  <c r="H316" i="3"/>
  <c r="F317" i="3"/>
  <c r="G317" i="3"/>
  <c r="H317" i="3"/>
  <c r="F318" i="3"/>
  <c r="G318" i="3"/>
  <c r="H318" i="3"/>
  <c r="F319" i="3"/>
  <c r="G319" i="3"/>
  <c r="H319" i="3"/>
  <c r="F320" i="3"/>
  <c r="G320" i="3"/>
  <c r="H320" i="3"/>
  <c r="F321" i="3"/>
  <c r="G321" i="3"/>
  <c r="H321" i="3"/>
  <c r="F322" i="3"/>
  <c r="G322" i="3"/>
  <c r="H322" i="3"/>
  <c r="F323" i="3"/>
  <c r="G323" i="3"/>
  <c r="H323" i="3"/>
  <c r="F324" i="3"/>
  <c r="G324" i="3"/>
  <c r="H324" i="3"/>
  <c r="F325" i="3"/>
  <c r="G325" i="3"/>
  <c r="H325" i="3"/>
  <c r="F326" i="3"/>
  <c r="G326" i="3"/>
  <c r="H326" i="3"/>
  <c r="F327" i="3"/>
  <c r="G327" i="3"/>
  <c r="H327" i="3"/>
  <c r="H328" i="3"/>
  <c r="F329" i="3"/>
  <c r="G329" i="3"/>
  <c r="H329" i="3"/>
  <c r="F330" i="3"/>
  <c r="G330" i="3"/>
  <c r="H330" i="3"/>
  <c r="F331" i="3"/>
  <c r="G331" i="3"/>
  <c r="H331" i="3"/>
  <c r="F332" i="3"/>
  <c r="G332" i="3"/>
  <c r="H332" i="3"/>
  <c r="F333" i="3"/>
  <c r="G333" i="3"/>
  <c r="H333" i="3"/>
  <c r="F334" i="3"/>
  <c r="G334" i="3"/>
  <c r="H334" i="3"/>
  <c r="F335" i="3"/>
  <c r="G335" i="3"/>
  <c r="H335" i="3"/>
  <c r="F336" i="3"/>
  <c r="G336" i="3"/>
  <c r="H336" i="3"/>
  <c r="F337" i="3"/>
  <c r="G337" i="3"/>
  <c r="H337" i="3"/>
  <c r="F338" i="3"/>
  <c r="G338" i="3"/>
  <c r="H338" i="3"/>
  <c r="F339" i="3"/>
  <c r="G339" i="3"/>
  <c r="H339" i="3"/>
  <c r="F340" i="3"/>
  <c r="G340" i="3"/>
  <c r="H340" i="3"/>
  <c r="F341" i="3"/>
  <c r="G341" i="3"/>
  <c r="H341" i="3"/>
  <c r="H342" i="3"/>
  <c r="F343" i="3"/>
  <c r="G343" i="3"/>
  <c r="H343" i="3"/>
  <c r="F344" i="3"/>
  <c r="G344" i="3"/>
  <c r="H344" i="3"/>
  <c r="F345" i="3"/>
  <c r="G345" i="3"/>
  <c r="H345" i="3"/>
  <c r="F346" i="3"/>
  <c r="G346" i="3"/>
  <c r="H346" i="3"/>
  <c r="F347" i="3"/>
  <c r="G347" i="3"/>
  <c r="H347" i="3"/>
  <c r="F348" i="3"/>
  <c r="G348" i="3"/>
  <c r="H348" i="3"/>
  <c r="F349" i="3"/>
  <c r="G349" i="3"/>
  <c r="H349" i="3"/>
  <c r="F350" i="3"/>
  <c r="G350" i="3"/>
  <c r="H350" i="3"/>
  <c r="H351" i="3"/>
  <c r="F352" i="3"/>
  <c r="G352" i="3"/>
  <c r="H352" i="3"/>
  <c r="F353" i="3"/>
  <c r="G353" i="3"/>
  <c r="H353" i="3"/>
  <c r="F354" i="3"/>
  <c r="G354" i="3"/>
  <c r="H354" i="3"/>
  <c r="F355" i="3"/>
  <c r="G355" i="3"/>
  <c r="H355" i="3"/>
  <c r="F356" i="3"/>
  <c r="G356" i="3"/>
  <c r="H356" i="3"/>
  <c r="F357" i="3"/>
  <c r="G357" i="3"/>
  <c r="H357" i="3"/>
  <c r="F358" i="3"/>
  <c r="G358" i="3"/>
  <c r="H358" i="3"/>
  <c r="F359" i="3"/>
  <c r="G359" i="3"/>
  <c r="H359" i="3"/>
  <c r="F360" i="3"/>
  <c r="G360" i="3"/>
  <c r="H360" i="3"/>
  <c r="F361" i="3"/>
  <c r="G361" i="3"/>
  <c r="H361" i="3"/>
  <c r="F362" i="3"/>
  <c r="G362" i="3"/>
  <c r="H362" i="3"/>
  <c r="F363" i="3"/>
  <c r="G363" i="3"/>
  <c r="H363" i="3"/>
  <c r="F364" i="3"/>
  <c r="G364" i="3"/>
  <c r="H364" i="3"/>
  <c r="F365" i="3"/>
  <c r="G365" i="3"/>
  <c r="H365" i="3"/>
  <c r="F366" i="3"/>
  <c r="G366" i="3"/>
  <c r="H366" i="3"/>
  <c r="F367" i="3"/>
  <c r="G367" i="3"/>
  <c r="H367" i="3"/>
  <c r="F368" i="3"/>
  <c r="G368" i="3"/>
  <c r="H368" i="3"/>
  <c r="F369" i="3"/>
  <c r="G369" i="3"/>
  <c r="H369" i="3"/>
  <c r="F370" i="3"/>
  <c r="G370" i="3"/>
  <c r="H370" i="3"/>
  <c r="F371" i="3"/>
  <c r="G371" i="3"/>
  <c r="H371" i="3"/>
  <c r="F372" i="3"/>
  <c r="G372" i="3"/>
  <c r="H372" i="3"/>
  <c r="F373" i="3"/>
  <c r="G373" i="3"/>
  <c r="H373" i="3"/>
  <c r="F374" i="3"/>
  <c r="G374" i="3"/>
  <c r="H374" i="3"/>
  <c r="F375" i="3"/>
  <c r="G375" i="3"/>
  <c r="H375" i="3"/>
  <c r="F376" i="3"/>
  <c r="G376" i="3"/>
  <c r="H376" i="3"/>
  <c r="F377" i="3"/>
  <c r="G377" i="3"/>
  <c r="H377" i="3"/>
  <c r="F378" i="3"/>
  <c r="G378" i="3"/>
  <c r="H378" i="3"/>
  <c r="F379" i="3"/>
  <c r="G379" i="3"/>
  <c r="H379" i="3"/>
  <c r="F380" i="3"/>
  <c r="G380" i="3"/>
  <c r="H380" i="3"/>
  <c r="F381" i="3"/>
  <c r="G381" i="3"/>
  <c r="H381" i="3"/>
  <c r="F382" i="3"/>
  <c r="G382" i="3"/>
  <c r="H382" i="3"/>
  <c r="F383" i="3"/>
  <c r="G383" i="3"/>
  <c r="H383" i="3"/>
  <c r="F384" i="3"/>
  <c r="G384" i="3"/>
  <c r="H384" i="3"/>
  <c r="F385" i="3"/>
  <c r="G385" i="3"/>
  <c r="H385" i="3"/>
  <c r="F386" i="3"/>
  <c r="G386" i="3"/>
  <c r="H386" i="3"/>
  <c r="F387" i="3"/>
  <c r="G387" i="3"/>
  <c r="H387" i="3"/>
  <c r="F388" i="3"/>
  <c r="G388" i="3"/>
  <c r="H388" i="3"/>
  <c r="F389" i="3"/>
  <c r="G389" i="3"/>
  <c r="H389" i="3"/>
  <c r="F390" i="3"/>
  <c r="G390" i="3"/>
  <c r="H390" i="3"/>
  <c r="F391" i="3"/>
  <c r="G391" i="3"/>
  <c r="H391" i="3"/>
  <c r="F392" i="3"/>
  <c r="G392" i="3"/>
  <c r="H392" i="3"/>
  <c r="F393" i="3"/>
  <c r="G393" i="3"/>
  <c r="H393" i="3"/>
  <c r="F394" i="3"/>
  <c r="G394" i="3"/>
  <c r="H394" i="3"/>
  <c r="F395" i="3"/>
  <c r="G395" i="3"/>
  <c r="H395" i="3"/>
  <c r="F396" i="3"/>
  <c r="G396" i="3"/>
  <c r="H396" i="3"/>
  <c r="F397" i="3"/>
  <c r="G397" i="3"/>
  <c r="H397" i="3"/>
  <c r="F398" i="3"/>
  <c r="G398" i="3"/>
  <c r="H398" i="3"/>
  <c r="F399" i="3"/>
  <c r="G399" i="3"/>
  <c r="H399" i="3"/>
  <c r="F400" i="3"/>
  <c r="G400" i="3"/>
  <c r="H400" i="3"/>
  <c r="F401" i="3"/>
  <c r="G401" i="3"/>
  <c r="H401" i="3"/>
  <c r="F402" i="3"/>
  <c r="G402" i="3"/>
  <c r="H402" i="3"/>
  <c r="F403" i="3"/>
  <c r="G403" i="3"/>
  <c r="H403" i="3"/>
  <c r="F404" i="3"/>
  <c r="G404" i="3"/>
  <c r="H404" i="3"/>
  <c r="F405" i="3"/>
  <c r="G405" i="3"/>
  <c r="H405" i="3"/>
  <c r="F406" i="3"/>
  <c r="G406" i="3"/>
  <c r="H406" i="3"/>
  <c r="F407" i="3"/>
  <c r="G407" i="3"/>
  <c r="H407" i="3"/>
  <c r="F408" i="3"/>
  <c r="G408" i="3"/>
  <c r="H408" i="3"/>
  <c r="F409" i="3"/>
  <c r="G409" i="3"/>
  <c r="H409" i="3"/>
  <c r="F410" i="3"/>
  <c r="G410" i="3"/>
  <c r="H410" i="3"/>
  <c r="F411" i="3"/>
  <c r="G411" i="3"/>
  <c r="H411" i="3"/>
  <c r="F412" i="3"/>
  <c r="G412" i="3"/>
  <c r="H412" i="3"/>
  <c r="F413" i="3"/>
  <c r="G413" i="3"/>
  <c r="H413" i="3"/>
  <c r="F414" i="3"/>
  <c r="G414" i="3"/>
  <c r="H414" i="3"/>
  <c r="F415" i="3"/>
  <c r="G415" i="3"/>
  <c r="H415" i="3"/>
  <c r="F416" i="3"/>
  <c r="G416" i="3"/>
  <c r="H416" i="3"/>
  <c r="F417" i="3"/>
  <c r="G417" i="3"/>
  <c r="H417" i="3"/>
  <c r="F418" i="3"/>
  <c r="G418" i="3"/>
  <c r="H418" i="3"/>
  <c r="F419" i="3"/>
  <c r="G419" i="3"/>
  <c r="H419" i="3"/>
  <c r="F420" i="3"/>
  <c r="G420" i="3"/>
  <c r="H420" i="3"/>
  <c r="F421" i="3"/>
  <c r="G421" i="3"/>
  <c r="H421" i="3"/>
  <c r="F422" i="3"/>
  <c r="G422" i="3"/>
  <c r="H422" i="3"/>
  <c r="F423" i="3"/>
  <c r="G423" i="3"/>
  <c r="H423" i="3"/>
  <c r="F424" i="3"/>
  <c r="G424" i="3"/>
  <c r="H424" i="3"/>
  <c r="F425" i="3"/>
  <c r="G425" i="3"/>
  <c r="H425" i="3"/>
  <c r="F426" i="3"/>
  <c r="G426" i="3"/>
  <c r="H426" i="3"/>
  <c r="F427" i="3"/>
  <c r="G427" i="3"/>
  <c r="H427" i="3"/>
  <c r="F428" i="3"/>
  <c r="G428" i="3"/>
  <c r="H428" i="3"/>
  <c r="F429" i="3"/>
  <c r="G429" i="3"/>
  <c r="H429" i="3"/>
  <c r="F430" i="3"/>
  <c r="G430" i="3"/>
  <c r="H430" i="3"/>
  <c r="F431" i="3"/>
  <c r="G431" i="3"/>
  <c r="H431" i="3"/>
  <c r="F432" i="3"/>
  <c r="G432" i="3"/>
  <c r="H432" i="3"/>
  <c r="F433" i="3"/>
  <c r="G433" i="3"/>
  <c r="H433" i="3"/>
  <c r="F434" i="3"/>
  <c r="G434" i="3"/>
  <c r="H434" i="3"/>
  <c r="F435" i="3"/>
  <c r="G435" i="3"/>
  <c r="H435" i="3"/>
  <c r="F436" i="3"/>
  <c r="G436" i="3"/>
  <c r="H436" i="3"/>
  <c r="F437" i="3"/>
  <c r="G437" i="3"/>
  <c r="H437" i="3"/>
  <c r="F438" i="3"/>
  <c r="G438" i="3"/>
  <c r="H438" i="3"/>
  <c r="F439" i="3"/>
  <c r="G439" i="3"/>
  <c r="H439" i="3"/>
  <c r="F440" i="3"/>
  <c r="G440" i="3"/>
  <c r="H440" i="3"/>
  <c r="F441" i="3"/>
  <c r="G441" i="3"/>
  <c r="H441" i="3"/>
  <c r="F442" i="3"/>
  <c r="G442" i="3"/>
  <c r="H442" i="3"/>
  <c r="F443" i="3"/>
  <c r="G443" i="3"/>
  <c r="H443" i="3"/>
  <c r="F444" i="3"/>
  <c r="G444" i="3"/>
  <c r="H444" i="3"/>
  <c r="F445" i="3"/>
  <c r="G445" i="3"/>
  <c r="H445" i="3"/>
  <c r="F446" i="3"/>
  <c r="G446" i="3"/>
  <c r="H446" i="3"/>
  <c r="F447" i="3"/>
  <c r="G447" i="3"/>
  <c r="H447" i="3"/>
  <c r="F448" i="3"/>
  <c r="G448" i="3"/>
  <c r="H448" i="3"/>
  <c r="F449" i="3"/>
  <c r="G449" i="3"/>
  <c r="H449" i="3"/>
  <c r="F450" i="3"/>
  <c r="G450" i="3"/>
  <c r="H450" i="3"/>
  <c r="F451" i="3"/>
  <c r="G451" i="3"/>
  <c r="H451" i="3"/>
  <c r="F452" i="3"/>
  <c r="G452" i="3"/>
  <c r="H452" i="3"/>
  <c r="F453" i="3"/>
  <c r="G453" i="3"/>
  <c r="H453" i="3"/>
  <c r="F454" i="3"/>
  <c r="G454" i="3"/>
  <c r="H454" i="3"/>
  <c r="F455" i="3"/>
  <c r="G455" i="3"/>
  <c r="H455" i="3"/>
  <c r="F456" i="3"/>
  <c r="G456" i="3"/>
  <c r="H456" i="3"/>
  <c r="F457" i="3"/>
  <c r="G457" i="3"/>
  <c r="H457" i="3"/>
  <c r="F458" i="3"/>
  <c r="G458" i="3"/>
  <c r="H458" i="3"/>
  <c r="F459" i="3"/>
  <c r="G459" i="3"/>
  <c r="H459" i="3"/>
  <c r="F460" i="3"/>
  <c r="G460" i="3"/>
  <c r="H460" i="3"/>
  <c r="F461" i="3"/>
  <c r="G461" i="3"/>
  <c r="H461" i="3"/>
  <c r="F462" i="3"/>
  <c r="G462" i="3"/>
  <c r="H462" i="3"/>
  <c r="F463" i="3"/>
  <c r="G463" i="3"/>
  <c r="H463" i="3"/>
  <c r="F464" i="3"/>
  <c r="G464" i="3"/>
  <c r="H464" i="3"/>
  <c r="F465" i="3"/>
  <c r="G465" i="3"/>
  <c r="H465" i="3"/>
  <c r="F466" i="3"/>
  <c r="G466" i="3"/>
  <c r="H466" i="3"/>
  <c r="F467" i="3"/>
  <c r="G467" i="3"/>
  <c r="H467" i="3"/>
  <c r="F468" i="3"/>
  <c r="G468" i="3"/>
  <c r="H468" i="3"/>
  <c r="F469" i="3"/>
  <c r="G469" i="3"/>
  <c r="H469" i="3"/>
  <c r="F470" i="3"/>
  <c r="G470" i="3"/>
  <c r="H470" i="3"/>
  <c r="F471" i="3"/>
  <c r="G471" i="3"/>
  <c r="H471" i="3"/>
  <c r="F472" i="3"/>
  <c r="G472" i="3"/>
  <c r="H472" i="3"/>
  <c r="F473" i="3"/>
  <c r="G473" i="3"/>
  <c r="H473" i="3"/>
  <c r="F474" i="3"/>
  <c r="G474" i="3"/>
  <c r="H474" i="3"/>
  <c r="F475" i="3"/>
  <c r="G475" i="3"/>
  <c r="H475" i="3"/>
  <c r="F476" i="3"/>
  <c r="G476" i="3"/>
  <c r="H476" i="3"/>
  <c r="F477" i="3"/>
  <c r="G477" i="3"/>
  <c r="H477" i="3"/>
  <c r="F478" i="3"/>
  <c r="G478" i="3"/>
  <c r="H478" i="3"/>
  <c r="F479" i="3"/>
  <c r="G479" i="3"/>
  <c r="H479" i="3"/>
  <c r="F480" i="3"/>
  <c r="G480" i="3"/>
  <c r="H480" i="3"/>
  <c r="F481" i="3"/>
  <c r="G481" i="3"/>
  <c r="H481" i="3"/>
  <c r="F482" i="3"/>
  <c r="G482" i="3"/>
  <c r="H482" i="3"/>
  <c r="F483" i="3"/>
  <c r="G483" i="3"/>
  <c r="H483" i="3"/>
  <c r="F484" i="3"/>
  <c r="G484" i="3"/>
  <c r="H484" i="3"/>
  <c r="F485" i="3"/>
  <c r="G485" i="3"/>
  <c r="H485" i="3"/>
  <c r="F486" i="3"/>
  <c r="G486" i="3"/>
  <c r="H486" i="3"/>
  <c r="F487" i="3"/>
  <c r="G487" i="3"/>
  <c r="H487" i="3"/>
  <c r="F488" i="3"/>
  <c r="G488" i="3"/>
  <c r="H488" i="3"/>
  <c r="F489" i="3"/>
  <c r="G489" i="3"/>
  <c r="H489" i="3"/>
  <c r="F490" i="3"/>
  <c r="G490" i="3"/>
  <c r="H490" i="3"/>
  <c r="F491" i="3"/>
  <c r="G491" i="3"/>
  <c r="H491" i="3"/>
  <c r="F492" i="3"/>
  <c r="G492" i="3"/>
  <c r="H492" i="3"/>
  <c r="F493" i="3"/>
  <c r="G493" i="3"/>
  <c r="H493" i="3"/>
  <c r="F494" i="3"/>
  <c r="G494" i="3"/>
  <c r="H494" i="3"/>
  <c r="F495" i="3"/>
  <c r="G495" i="3"/>
  <c r="H495" i="3"/>
  <c r="F496" i="3"/>
  <c r="G496" i="3"/>
  <c r="H496" i="3"/>
  <c r="F497" i="3"/>
  <c r="G497" i="3"/>
  <c r="H497" i="3"/>
  <c r="F498" i="3"/>
  <c r="G498" i="3"/>
  <c r="H498" i="3"/>
  <c r="F499" i="3"/>
  <c r="G499" i="3"/>
  <c r="H499" i="3"/>
  <c r="F500" i="3"/>
  <c r="G500" i="3"/>
  <c r="H500" i="3"/>
  <c r="F501" i="3"/>
  <c r="G501" i="3"/>
  <c r="H501" i="3"/>
  <c r="F502" i="3"/>
  <c r="G502" i="3"/>
  <c r="H502" i="3"/>
  <c r="F503" i="3"/>
  <c r="G503" i="3"/>
  <c r="H503" i="3"/>
  <c r="F504" i="3"/>
  <c r="G504" i="3"/>
  <c r="H504" i="3"/>
  <c r="F505" i="3"/>
  <c r="G505" i="3"/>
  <c r="H505" i="3"/>
  <c r="F506" i="3"/>
  <c r="G506" i="3"/>
  <c r="H506" i="3"/>
  <c r="F507" i="3"/>
  <c r="G507" i="3"/>
  <c r="H507" i="3"/>
  <c r="F508" i="3"/>
  <c r="G508" i="3"/>
  <c r="H508" i="3"/>
  <c r="F509" i="3"/>
  <c r="G509" i="3"/>
  <c r="H509" i="3"/>
  <c r="F510" i="3"/>
  <c r="G510" i="3"/>
  <c r="H510" i="3"/>
  <c r="F511" i="3"/>
  <c r="G511" i="3"/>
  <c r="H511" i="3"/>
  <c r="F512" i="3"/>
  <c r="G512" i="3"/>
  <c r="H512" i="3"/>
  <c r="F513" i="3"/>
  <c r="G513" i="3"/>
  <c r="H513" i="3"/>
  <c r="F514" i="3"/>
  <c r="G514" i="3"/>
  <c r="H514" i="3"/>
  <c r="F515" i="3"/>
  <c r="G515" i="3"/>
  <c r="H515" i="3"/>
  <c r="F516" i="3"/>
  <c r="G516" i="3"/>
  <c r="H516" i="3"/>
  <c r="F517" i="3"/>
  <c r="G517" i="3"/>
  <c r="H517" i="3"/>
  <c r="F518" i="3"/>
  <c r="G518" i="3"/>
  <c r="H518" i="3"/>
  <c r="F519" i="3"/>
  <c r="G519" i="3"/>
  <c r="H519" i="3"/>
  <c r="F520" i="3"/>
  <c r="G520" i="3"/>
  <c r="H520" i="3"/>
  <c r="F521" i="3"/>
  <c r="G521" i="3"/>
  <c r="H521" i="3"/>
  <c r="F522" i="3"/>
  <c r="G522" i="3"/>
  <c r="H522" i="3"/>
  <c r="F523" i="3"/>
  <c r="G523" i="3"/>
  <c r="H523" i="3"/>
  <c r="F524" i="3"/>
  <c r="G524" i="3"/>
  <c r="H524" i="3"/>
  <c r="F525" i="3"/>
  <c r="G525" i="3"/>
  <c r="H525" i="3"/>
  <c r="F526" i="3"/>
  <c r="G526" i="3"/>
  <c r="H526" i="3"/>
  <c r="F527" i="3"/>
  <c r="G527" i="3"/>
  <c r="H527" i="3"/>
  <c r="F528" i="3"/>
  <c r="G528" i="3"/>
  <c r="H528" i="3"/>
  <c r="F529" i="3"/>
  <c r="G529" i="3"/>
  <c r="H529" i="3"/>
  <c r="F530" i="3"/>
  <c r="G530" i="3"/>
  <c r="H530" i="3"/>
  <c r="F531" i="3"/>
  <c r="G531" i="3"/>
  <c r="H531" i="3"/>
  <c r="F532" i="3"/>
  <c r="G532" i="3"/>
  <c r="H532" i="3"/>
  <c r="F533" i="3"/>
  <c r="G533" i="3"/>
  <c r="H533" i="3"/>
  <c r="F534" i="3"/>
  <c r="G534" i="3"/>
  <c r="H534" i="3"/>
  <c r="F535" i="3"/>
  <c r="G535" i="3"/>
  <c r="H535" i="3"/>
  <c r="F536" i="3"/>
  <c r="G536" i="3"/>
  <c r="H536" i="3"/>
  <c r="F537" i="3"/>
  <c r="G537" i="3"/>
  <c r="H537" i="3"/>
  <c r="F538" i="3"/>
  <c r="G538" i="3"/>
  <c r="H538" i="3"/>
  <c r="F539" i="3"/>
  <c r="G539" i="3"/>
  <c r="H539" i="3"/>
  <c r="F540" i="3"/>
  <c r="G540" i="3"/>
  <c r="H540" i="3"/>
  <c r="F541" i="3"/>
  <c r="G541" i="3"/>
  <c r="H541" i="3"/>
  <c r="F542" i="3"/>
  <c r="G542" i="3"/>
  <c r="H542" i="3"/>
  <c r="F543" i="3"/>
  <c r="G543" i="3"/>
  <c r="H543" i="3"/>
  <c r="F544" i="3"/>
  <c r="G544" i="3"/>
  <c r="H544" i="3"/>
  <c r="F545" i="3"/>
  <c r="G545" i="3"/>
  <c r="H545" i="3"/>
  <c r="F546" i="3"/>
  <c r="G546" i="3"/>
  <c r="H546" i="3"/>
  <c r="F547" i="3"/>
  <c r="G547" i="3"/>
  <c r="H547" i="3"/>
  <c r="F548" i="3"/>
  <c r="G548" i="3"/>
  <c r="H548" i="3"/>
  <c r="F549" i="3"/>
  <c r="G549" i="3"/>
  <c r="H549" i="3"/>
  <c r="F550" i="3"/>
  <c r="G550" i="3"/>
  <c r="H550" i="3"/>
  <c r="F551" i="3"/>
  <c r="G551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2" i="3"/>
  <c r="G15" i="3"/>
  <c r="G17" i="3"/>
  <c r="G18" i="3"/>
  <c r="G28" i="3"/>
  <c r="G35" i="3"/>
  <c r="G42" i="3"/>
  <c r="G51" i="3"/>
  <c r="G65" i="3"/>
  <c r="G66" i="3"/>
  <c r="G67" i="3"/>
  <c r="G68" i="3"/>
  <c r="G78" i="3"/>
  <c r="G85" i="3"/>
  <c r="G92" i="3"/>
  <c r="G3" i="3"/>
  <c r="G4" i="3"/>
  <c r="G5" i="3"/>
  <c r="G6" i="3"/>
  <c r="G7" i="3"/>
  <c r="G8" i="3"/>
  <c r="G9" i="3"/>
  <c r="G10" i="3"/>
  <c r="G11" i="3"/>
  <c r="G12" i="3"/>
  <c r="G13" i="3"/>
  <c r="G14" i="3"/>
  <c r="G16" i="3"/>
  <c r="G19" i="3"/>
  <c r="G20" i="3"/>
  <c r="G21" i="3"/>
  <c r="G22" i="3"/>
  <c r="G23" i="3"/>
  <c r="G24" i="3"/>
  <c r="G25" i="3"/>
  <c r="G26" i="3"/>
  <c r="G27" i="3"/>
  <c r="G29" i="3"/>
  <c r="G30" i="3"/>
  <c r="G31" i="3"/>
  <c r="G32" i="3"/>
  <c r="G33" i="3"/>
  <c r="G34" i="3"/>
  <c r="G36" i="3"/>
  <c r="G37" i="3"/>
  <c r="G38" i="3"/>
  <c r="G39" i="3"/>
  <c r="G40" i="3"/>
  <c r="G41" i="3"/>
  <c r="G43" i="3"/>
  <c r="G44" i="3"/>
  <c r="G45" i="3"/>
  <c r="G46" i="3"/>
  <c r="G47" i="3"/>
  <c r="G48" i="3"/>
  <c r="G49" i="3"/>
  <c r="G50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9" i="3"/>
  <c r="G70" i="3"/>
  <c r="G71" i="3"/>
  <c r="G72" i="3"/>
  <c r="G73" i="3"/>
  <c r="G74" i="3"/>
  <c r="G75" i="3"/>
  <c r="G76" i="3"/>
  <c r="G77" i="3"/>
  <c r="G79" i="3"/>
  <c r="G80" i="3"/>
  <c r="G81" i="3"/>
  <c r="G82" i="3"/>
  <c r="G83" i="3"/>
  <c r="G84" i="3"/>
  <c r="G86" i="3"/>
  <c r="G87" i="3"/>
  <c r="G88" i="3"/>
  <c r="G89" i="3"/>
  <c r="G90" i="3"/>
  <c r="G91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54" i="3"/>
  <c r="G258" i="3"/>
  <c r="G263" i="3"/>
  <c r="G328" i="3"/>
  <c r="G342" i="3"/>
  <c r="G3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2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D3" i="3"/>
  <c r="E3" i="3"/>
  <c r="D4" i="3"/>
  <c r="E4" i="3"/>
  <c r="D5" i="3"/>
  <c r="E5" i="3"/>
  <c r="D6" i="3"/>
  <c r="E6" i="3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D32" i="3"/>
  <c r="E32" i="3"/>
  <c r="D33" i="3"/>
  <c r="E33" i="3"/>
  <c r="D34" i="3"/>
  <c r="E34" i="3"/>
  <c r="D35" i="3"/>
  <c r="E35" i="3"/>
  <c r="D36" i="3"/>
  <c r="E36" i="3"/>
  <c r="D37" i="3"/>
  <c r="E37" i="3"/>
  <c r="D38" i="3"/>
  <c r="E38" i="3"/>
  <c r="D39" i="3"/>
  <c r="E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D61" i="3"/>
  <c r="E61" i="3"/>
  <c r="D62" i="3"/>
  <c r="E62" i="3"/>
  <c r="D63" i="3"/>
  <c r="E63" i="3"/>
  <c r="D64" i="3"/>
  <c r="E64" i="3"/>
  <c r="D65" i="3"/>
  <c r="E65" i="3"/>
  <c r="D66" i="3"/>
  <c r="E66" i="3"/>
  <c r="D67" i="3"/>
  <c r="E67" i="3"/>
  <c r="D68" i="3"/>
  <c r="E68" i="3"/>
  <c r="D69" i="3"/>
  <c r="E69" i="3"/>
  <c r="D70" i="3"/>
  <c r="E70" i="3"/>
  <c r="D71" i="3"/>
  <c r="E71" i="3"/>
  <c r="D72" i="3"/>
  <c r="E72" i="3"/>
  <c r="D73" i="3"/>
  <c r="E73" i="3"/>
  <c r="D74" i="3"/>
  <c r="E74" i="3"/>
  <c r="D75" i="3"/>
  <c r="E75" i="3"/>
  <c r="D76" i="3"/>
  <c r="E76" i="3"/>
  <c r="D77" i="3"/>
  <c r="E77" i="3"/>
  <c r="D78" i="3"/>
  <c r="E78" i="3"/>
  <c r="D79" i="3"/>
  <c r="E79" i="3"/>
  <c r="D80" i="3"/>
  <c r="E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D95" i="3"/>
  <c r="E95" i="3"/>
  <c r="D96" i="3"/>
  <c r="E96" i="3"/>
  <c r="D97" i="3"/>
  <c r="E97" i="3"/>
  <c r="D98" i="3"/>
  <c r="E98" i="3"/>
  <c r="D99" i="3"/>
  <c r="E99" i="3"/>
  <c r="D100" i="3"/>
  <c r="E100" i="3"/>
  <c r="D101" i="3"/>
  <c r="E101" i="3"/>
  <c r="D102" i="3"/>
  <c r="E102" i="3"/>
  <c r="D103" i="3"/>
  <c r="E103" i="3"/>
  <c r="D104" i="3"/>
  <c r="E104" i="3"/>
  <c r="D105" i="3"/>
  <c r="E105" i="3"/>
  <c r="D106" i="3"/>
  <c r="E106" i="3"/>
  <c r="D107" i="3"/>
  <c r="E107" i="3"/>
  <c r="D108" i="3"/>
  <c r="E108" i="3"/>
  <c r="D109" i="3"/>
  <c r="E109" i="3"/>
  <c r="D110" i="3"/>
  <c r="E110" i="3"/>
  <c r="D111" i="3"/>
  <c r="E111" i="3"/>
  <c r="D112" i="3"/>
  <c r="E112" i="3"/>
  <c r="D113" i="3"/>
  <c r="E113" i="3"/>
  <c r="D114" i="3"/>
  <c r="E114" i="3"/>
  <c r="D115" i="3"/>
  <c r="E115" i="3"/>
  <c r="D116" i="3"/>
  <c r="E116" i="3"/>
  <c r="D117" i="3"/>
  <c r="E117" i="3"/>
  <c r="D118" i="3"/>
  <c r="E118" i="3"/>
  <c r="D119" i="3"/>
  <c r="E119" i="3"/>
  <c r="D120" i="3"/>
  <c r="E120" i="3"/>
  <c r="D121" i="3"/>
  <c r="E121" i="3"/>
  <c r="D122" i="3"/>
  <c r="E122" i="3"/>
  <c r="D123" i="3"/>
  <c r="E123" i="3"/>
  <c r="D124" i="3"/>
  <c r="E124" i="3"/>
  <c r="D125" i="3"/>
  <c r="E125" i="3"/>
  <c r="D126" i="3"/>
  <c r="E126" i="3"/>
  <c r="D127" i="3"/>
  <c r="E127" i="3"/>
  <c r="D128" i="3"/>
  <c r="E128" i="3"/>
  <c r="D129" i="3"/>
  <c r="E129" i="3"/>
  <c r="D130" i="3"/>
  <c r="E130" i="3"/>
  <c r="D131" i="3"/>
  <c r="E131" i="3"/>
  <c r="D132" i="3"/>
  <c r="E132" i="3"/>
  <c r="D133" i="3"/>
  <c r="E133" i="3"/>
  <c r="D134" i="3"/>
  <c r="E134" i="3"/>
  <c r="D135" i="3"/>
  <c r="E135" i="3"/>
  <c r="D136" i="3"/>
  <c r="E136" i="3"/>
  <c r="D137" i="3"/>
  <c r="E137" i="3"/>
  <c r="D138" i="3"/>
  <c r="E138" i="3"/>
  <c r="D139" i="3"/>
  <c r="E139" i="3"/>
  <c r="D140" i="3"/>
  <c r="E140" i="3"/>
  <c r="D141" i="3"/>
  <c r="E141" i="3"/>
  <c r="D142" i="3"/>
  <c r="E142" i="3"/>
  <c r="D143" i="3"/>
  <c r="E143" i="3"/>
  <c r="D144" i="3"/>
  <c r="E144" i="3"/>
  <c r="D145" i="3"/>
  <c r="E145" i="3"/>
  <c r="D146" i="3"/>
  <c r="E146" i="3"/>
  <c r="D147" i="3"/>
  <c r="E147" i="3"/>
  <c r="D148" i="3"/>
  <c r="E148" i="3"/>
  <c r="D149" i="3"/>
  <c r="E149" i="3"/>
  <c r="D150" i="3"/>
  <c r="E150" i="3"/>
  <c r="D151" i="3"/>
  <c r="E151" i="3"/>
  <c r="D152" i="3"/>
  <c r="E152" i="3"/>
  <c r="D153" i="3"/>
  <c r="E153" i="3"/>
  <c r="D154" i="3"/>
  <c r="E154" i="3"/>
  <c r="D155" i="3"/>
  <c r="E155" i="3"/>
  <c r="D156" i="3"/>
  <c r="E156" i="3"/>
  <c r="D157" i="3"/>
  <c r="E157" i="3"/>
  <c r="D158" i="3"/>
  <c r="E158" i="3"/>
  <c r="D159" i="3"/>
  <c r="E159" i="3"/>
  <c r="D160" i="3"/>
  <c r="E160" i="3"/>
  <c r="D161" i="3"/>
  <c r="E161" i="3"/>
  <c r="D162" i="3"/>
  <c r="E162" i="3"/>
  <c r="D163" i="3"/>
  <c r="E163" i="3"/>
  <c r="D164" i="3"/>
  <c r="E164" i="3"/>
  <c r="D165" i="3"/>
  <c r="E165" i="3"/>
  <c r="D166" i="3"/>
  <c r="E166" i="3"/>
  <c r="D167" i="3"/>
  <c r="E167" i="3"/>
  <c r="D168" i="3"/>
  <c r="E168" i="3"/>
  <c r="D169" i="3"/>
  <c r="E169" i="3"/>
  <c r="D170" i="3"/>
  <c r="E170" i="3"/>
  <c r="D171" i="3"/>
  <c r="E171" i="3"/>
  <c r="D172" i="3"/>
  <c r="E172" i="3"/>
  <c r="D173" i="3"/>
  <c r="E173" i="3"/>
  <c r="D174" i="3"/>
  <c r="E174" i="3"/>
  <c r="D175" i="3"/>
  <c r="E175" i="3"/>
  <c r="D176" i="3"/>
  <c r="E176" i="3"/>
  <c r="D177" i="3"/>
  <c r="E177" i="3"/>
  <c r="D178" i="3"/>
  <c r="E178" i="3"/>
  <c r="D179" i="3"/>
  <c r="E179" i="3"/>
  <c r="D180" i="3"/>
  <c r="E180" i="3"/>
  <c r="D181" i="3"/>
  <c r="E181" i="3"/>
  <c r="D182" i="3"/>
  <c r="E182" i="3"/>
  <c r="D183" i="3"/>
  <c r="E183" i="3"/>
  <c r="D184" i="3"/>
  <c r="E184" i="3"/>
  <c r="D185" i="3"/>
  <c r="E185" i="3"/>
  <c r="D186" i="3"/>
  <c r="E186" i="3"/>
  <c r="D187" i="3"/>
  <c r="E187" i="3"/>
  <c r="D188" i="3"/>
  <c r="E188" i="3"/>
  <c r="D189" i="3"/>
  <c r="E189" i="3"/>
  <c r="D190" i="3"/>
  <c r="E190" i="3"/>
  <c r="D191" i="3"/>
  <c r="E191" i="3"/>
  <c r="D192" i="3"/>
  <c r="E192" i="3"/>
  <c r="D193" i="3"/>
  <c r="E193" i="3"/>
  <c r="D194" i="3"/>
  <c r="E194" i="3"/>
  <c r="D195" i="3"/>
  <c r="E195" i="3"/>
  <c r="D196" i="3"/>
  <c r="E196" i="3"/>
  <c r="D197" i="3"/>
  <c r="E197" i="3"/>
  <c r="D198" i="3"/>
  <c r="E198" i="3"/>
  <c r="D199" i="3"/>
  <c r="E199" i="3"/>
  <c r="D200" i="3"/>
  <c r="E200" i="3"/>
  <c r="D201" i="3"/>
  <c r="E201" i="3"/>
  <c r="D202" i="3"/>
  <c r="E202" i="3"/>
  <c r="D203" i="3"/>
  <c r="E203" i="3"/>
  <c r="D204" i="3"/>
  <c r="E204" i="3"/>
  <c r="D205" i="3"/>
  <c r="E205" i="3"/>
  <c r="D206" i="3"/>
  <c r="E206" i="3"/>
  <c r="D207" i="3"/>
  <c r="E207" i="3"/>
  <c r="D208" i="3"/>
  <c r="E208" i="3"/>
  <c r="D209" i="3"/>
  <c r="E209" i="3"/>
  <c r="D210" i="3"/>
  <c r="E210" i="3"/>
  <c r="D211" i="3"/>
  <c r="E211" i="3"/>
  <c r="D212" i="3"/>
  <c r="E212" i="3"/>
  <c r="D213" i="3"/>
  <c r="E213" i="3"/>
  <c r="D214" i="3"/>
  <c r="E214" i="3"/>
  <c r="D215" i="3"/>
  <c r="E215" i="3"/>
  <c r="D216" i="3"/>
  <c r="E216" i="3"/>
  <c r="D217" i="3"/>
  <c r="E217" i="3"/>
  <c r="D218" i="3"/>
  <c r="E218" i="3"/>
  <c r="D219" i="3"/>
  <c r="E219" i="3"/>
  <c r="D220" i="3"/>
  <c r="E220" i="3"/>
  <c r="D221" i="3"/>
  <c r="E221" i="3"/>
  <c r="D222" i="3"/>
  <c r="E222" i="3"/>
  <c r="D223" i="3"/>
  <c r="E223" i="3"/>
  <c r="D224" i="3"/>
  <c r="E224" i="3"/>
  <c r="D225" i="3"/>
  <c r="E225" i="3"/>
  <c r="D226" i="3"/>
  <c r="E226" i="3"/>
  <c r="D227" i="3"/>
  <c r="E227" i="3"/>
  <c r="D228" i="3"/>
  <c r="E228" i="3"/>
  <c r="D229" i="3"/>
  <c r="E229" i="3"/>
  <c r="D230" i="3"/>
  <c r="E230" i="3"/>
  <c r="D231" i="3"/>
  <c r="E231" i="3"/>
  <c r="D232" i="3"/>
  <c r="E232" i="3"/>
  <c r="D233" i="3"/>
  <c r="E233" i="3"/>
  <c r="D234" i="3"/>
  <c r="E234" i="3"/>
  <c r="D235" i="3"/>
  <c r="E235" i="3"/>
  <c r="D236" i="3"/>
  <c r="E236" i="3"/>
  <c r="D237" i="3"/>
  <c r="E237" i="3"/>
  <c r="D238" i="3"/>
  <c r="E238" i="3"/>
  <c r="D239" i="3"/>
  <c r="E239" i="3"/>
  <c r="D240" i="3"/>
  <c r="E240" i="3"/>
  <c r="D241" i="3"/>
  <c r="E241" i="3"/>
  <c r="D242" i="3"/>
  <c r="E242" i="3"/>
  <c r="D243" i="3"/>
  <c r="E243" i="3"/>
  <c r="D244" i="3"/>
  <c r="E244" i="3"/>
  <c r="D245" i="3"/>
  <c r="E245" i="3"/>
  <c r="D246" i="3"/>
  <c r="E246" i="3"/>
  <c r="D247" i="3"/>
  <c r="E247" i="3"/>
  <c r="D248" i="3"/>
  <c r="E248" i="3"/>
  <c r="D249" i="3"/>
  <c r="E249" i="3"/>
  <c r="D250" i="3"/>
  <c r="E250" i="3"/>
  <c r="D251" i="3"/>
  <c r="E251" i="3"/>
  <c r="D252" i="3"/>
  <c r="E252" i="3"/>
  <c r="D253" i="3"/>
  <c r="E253" i="3"/>
  <c r="D254" i="3"/>
  <c r="E254" i="3"/>
  <c r="D255" i="3"/>
  <c r="E255" i="3"/>
  <c r="D256" i="3"/>
  <c r="E256" i="3"/>
  <c r="D257" i="3"/>
  <c r="E257" i="3"/>
  <c r="D258" i="3"/>
  <c r="E258" i="3"/>
  <c r="D259" i="3"/>
  <c r="E259" i="3"/>
  <c r="D260" i="3"/>
  <c r="E260" i="3"/>
  <c r="D261" i="3"/>
  <c r="E261" i="3"/>
  <c r="D262" i="3"/>
  <c r="E262" i="3"/>
  <c r="D263" i="3"/>
  <c r="E263" i="3"/>
  <c r="D264" i="3"/>
  <c r="E264" i="3"/>
  <c r="D265" i="3"/>
  <c r="E265" i="3"/>
  <c r="D266" i="3"/>
  <c r="E266" i="3"/>
  <c r="D267" i="3"/>
  <c r="E267" i="3"/>
  <c r="D268" i="3"/>
  <c r="E268" i="3"/>
  <c r="D269" i="3"/>
  <c r="E269" i="3"/>
  <c r="D270" i="3"/>
  <c r="E270" i="3"/>
  <c r="D271" i="3"/>
  <c r="E271" i="3"/>
  <c r="D272" i="3"/>
  <c r="E272" i="3"/>
  <c r="D273" i="3"/>
  <c r="E273" i="3"/>
  <c r="D274" i="3"/>
  <c r="E274" i="3"/>
  <c r="D275" i="3"/>
  <c r="E275" i="3"/>
  <c r="D276" i="3"/>
  <c r="E276" i="3"/>
  <c r="D277" i="3"/>
  <c r="E277" i="3"/>
  <c r="D278" i="3"/>
  <c r="E278" i="3"/>
  <c r="D279" i="3"/>
  <c r="E279" i="3"/>
  <c r="D280" i="3"/>
  <c r="E280" i="3"/>
  <c r="D281" i="3"/>
  <c r="E281" i="3"/>
  <c r="D282" i="3"/>
  <c r="E282" i="3"/>
  <c r="D283" i="3"/>
  <c r="E283" i="3"/>
  <c r="D284" i="3"/>
  <c r="E284" i="3"/>
  <c r="D285" i="3"/>
  <c r="E285" i="3"/>
  <c r="D286" i="3"/>
  <c r="E286" i="3"/>
  <c r="D287" i="3"/>
  <c r="E287" i="3"/>
  <c r="D288" i="3"/>
  <c r="E288" i="3"/>
  <c r="D289" i="3"/>
  <c r="E289" i="3"/>
  <c r="D290" i="3"/>
  <c r="E290" i="3"/>
  <c r="D291" i="3"/>
  <c r="E291" i="3"/>
  <c r="D292" i="3"/>
  <c r="E292" i="3"/>
  <c r="D293" i="3"/>
  <c r="E293" i="3"/>
  <c r="D294" i="3"/>
  <c r="E294" i="3"/>
  <c r="D295" i="3"/>
  <c r="E295" i="3"/>
  <c r="D296" i="3"/>
  <c r="E296" i="3"/>
  <c r="D297" i="3"/>
  <c r="E297" i="3"/>
  <c r="D298" i="3"/>
  <c r="E298" i="3"/>
  <c r="D299" i="3"/>
  <c r="E299" i="3"/>
  <c r="D300" i="3"/>
  <c r="E300" i="3"/>
  <c r="D301" i="3"/>
  <c r="E301" i="3"/>
  <c r="D302" i="3"/>
  <c r="E302" i="3"/>
  <c r="D303" i="3"/>
  <c r="E303" i="3"/>
  <c r="D304" i="3"/>
  <c r="E304" i="3"/>
  <c r="D305" i="3"/>
  <c r="E305" i="3"/>
  <c r="D306" i="3"/>
  <c r="E306" i="3"/>
  <c r="D307" i="3"/>
  <c r="E307" i="3"/>
  <c r="D308" i="3"/>
  <c r="E308" i="3"/>
  <c r="D309" i="3"/>
  <c r="E309" i="3"/>
  <c r="D310" i="3"/>
  <c r="E310" i="3"/>
  <c r="D311" i="3"/>
  <c r="E311" i="3"/>
  <c r="D312" i="3"/>
  <c r="E312" i="3"/>
  <c r="D313" i="3"/>
  <c r="E313" i="3"/>
  <c r="D314" i="3"/>
  <c r="E314" i="3"/>
  <c r="D315" i="3"/>
  <c r="E315" i="3"/>
  <c r="D316" i="3"/>
  <c r="E316" i="3"/>
  <c r="D317" i="3"/>
  <c r="E317" i="3"/>
  <c r="D318" i="3"/>
  <c r="E318" i="3"/>
  <c r="D319" i="3"/>
  <c r="E319" i="3"/>
  <c r="D320" i="3"/>
  <c r="E320" i="3"/>
  <c r="D321" i="3"/>
  <c r="E321" i="3"/>
  <c r="D322" i="3"/>
  <c r="E322" i="3"/>
  <c r="D323" i="3"/>
  <c r="E323" i="3"/>
  <c r="D324" i="3"/>
  <c r="E324" i="3"/>
  <c r="D325" i="3"/>
  <c r="E325" i="3"/>
  <c r="D326" i="3"/>
  <c r="E326" i="3"/>
  <c r="D327" i="3"/>
  <c r="E327" i="3"/>
  <c r="D328" i="3"/>
  <c r="E328" i="3"/>
  <c r="D329" i="3"/>
  <c r="E329" i="3"/>
  <c r="D330" i="3"/>
  <c r="E330" i="3"/>
  <c r="D331" i="3"/>
  <c r="E331" i="3"/>
  <c r="D332" i="3"/>
  <c r="E332" i="3"/>
  <c r="D333" i="3"/>
  <c r="E333" i="3"/>
  <c r="D334" i="3"/>
  <c r="E334" i="3"/>
  <c r="D335" i="3"/>
  <c r="E335" i="3"/>
  <c r="D336" i="3"/>
  <c r="E336" i="3"/>
  <c r="D337" i="3"/>
  <c r="E337" i="3"/>
  <c r="D338" i="3"/>
  <c r="E338" i="3"/>
  <c r="D339" i="3"/>
  <c r="E339" i="3"/>
  <c r="D340" i="3"/>
  <c r="E340" i="3"/>
  <c r="D341" i="3"/>
  <c r="E341" i="3"/>
  <c r="D342" i="3"/>
  <c r="E342" i="3"/>
  <c r="D343" i="3"/>
  <c r="E343" i="3"/>
  <c r="D344" i="3"/>
  <c r="E344" i="3"/>
  <c r="D345" i="3"/>
  <c r="E345" i="3"/>
  <c r="D346" i="3"/>
  <c r="E346" i="3"/>
  <c r="D347" i="3"/>
  <c r="E347" i="3"/>
  <c r="D348" i="3"/>
  <c r="E348" i="3"/>
  <c r="D349" i="3"/>
  <c r="E349" i="3"/>
  <c r="D350" i="3"/>
  <c r="E350" i="3"/>
  <c r="D351" i="3"/>
  <c r="E351" i="3"/>
  <c r="D352" i="3"/>
  <c r="E352" i="3"/>
  <c r="D353" i="3"/>
  <c r="E353" i="3"/>
  <c r="D354" i="3"/>
  <c r="E354" i="3"/>
  <c r="D355" i="3"/>
  <c r="E355" i="3"/>
  <c r="D356" i="3"/>
  <c r="E356" i="3"/>
  <c r="D357" i="3"/>
  <c r="E357" i="3"/>
  <c r="D358" i="3"/>
  <c r="E358" i="3"/>
  <c r="D359" i="3"/>
  <c r="E359" i="3"/>
  <c r="D360" i="3"/>
  <c r="E360" i="3"/>
  <c r="D361" i="3"/>
  <c r="E361" i="3"/>
  <c r="D362" i="3"/>
  <c r="E362" i="3"/>
  <c r="D363" i="3"/>
  <c r="E363" i="3"/>
  <c r="D364" i="3"/>
  <c r="E364" i="3"/>
  <c r="D365" i="3"/>
  <c r="E365" i="3"/>
  <c r="D366" i="3"/>
  <c r="E366" i="3"/>
  <c r="D367" i="3"/>
  <c r="E367" i="3"/>
  <c r="D368" i="3"/>
  <c r="E368" i="3"/>
  <c r="D369" i="3"/>
  <c r="E369" i="3"/>
  <c r="D370" i="3"/>
  <c r="E370" i="3"/>
  <c r="D371" i="3"/>
  <c r="E371" i="3"/>
  <c r="D372" i="3"/>
  <c r="E372" i="3"/>
  <c r="D373" i="3"/>
  <c r="E373" i="3"/>
  <c r="D374" i="3"/>
  <c r="E374" i="3"/>
  <c r="D375" i="3"/>
  <c r="E375" i="3"/>
  <c r="D376" i="3"/>
  <c r="E376" i="3"/>
  <c r="D377" i="3"/>
  <c r="E377" i="3"/>
  <c r="D378" i="3"/>
  <c r="E378" i="3"/>
  <c r="D379" i="3"/>
  <c r="E379" i="3"/>
  <c r="D380" i="3"/>
  <c r="E380" i="3"/>
  <c r="D381" i="3"/>
  <c r="E381" i="3"/>
  <c r="D382" i="3"/>
  <c r="E382" i="3"/>
  <c r="D383" i="3"/>
  <c r="E383" i="3"/>
  <c r="D384" i="3"/>
  <c r="E384" i="3"/>
  <c r="D385" i="3"/>
  <c r="E385" i="3"/>
  <c r="D386" i="3"/>
  <c r="E386" i="3"/>
  <c r="D387" i="3"/>
  <c r="E387" i="3"/>
  <c r="D388" i="3"/>
  <c r="E388" i="3"/>
  <c r="D389" i="3"/>
  <c r="E389" i="3"/>
  <c r="D390" i="3"/>
  <c r="E390" i="3"/>
  <c r="D391" i="3"/>
  <c r="E391" i="3"/>
  <c r="D392" i="3"/>
  <c r="E392" i="3"/>
  <c r="D393" i="3"/>
  <c r="E393" i="3"/>
  <c r="D394" i="3"/>
  <c r="E394" i="3"/>
  <c r="D395" i="3"/>
  <c r="E395" i="3"/>
  <c r="D396" i="3"/>
  <c r="E396" i="3"/>
  <c r="D397" i="3"/>
  <c r="E397" i="3"/>
  <c r="D398" i="3"/>
  <c r="E398" i="3"/>
  <c r="D399" i="3"/>
  <c r="E399" i="3"/>
  <c r="D400" i="3"/>
  <c r="E400" i="3"/>
  <c r="D401" i="3"/>
  <c r="E401" i="3"/>
  <c r="D402" i="3"/>
  <c r="E402" i="3"/>
  <c r="D403" i="3"/>
  <c r="E403" i="3"/>
  <c r="D404" i="3"/>
  <c r="E404" i="3"/>
  <c r="D405" i="3"/>
  <c r="E405" i="3"/>
  <c r="D406" i="3"/>
  <c r="E406" i="3"/>
  <c r="D407" i="3"/>
  <c r="E407" i="3"/>
  <c r="D408" i="3"/>
  <c r="E408" i="3"/>
  <c r="D409" i="3"/>
  <c r="E409" i="3"/>
  <c r="D410" i="3"/>
  <c r="E410" i="3"/>
  <c r="D411" i="3"/>
  <c r="E411" i="3"/>
  <c r="D412" i="3"/>
  <c r="E412" i="3"/>
  <c r="D413" i="3"/>
  <c r="E413" i="3"/>
  <c r="D414" i="3"/>
  <c r="E414" i="3"/>
  <c r="D415" i="3"/>
  <c r="E415" i="3"/>
  <c r="D416" i="3"/>
  <c r="E416" i="3"/>
  <c r="D417" i="3"/>
  <c r="E417" i="3"/>
  <c r="D418" i="3"/>
  <c r="E418" i="3"/>
  <c r="D419" i="3"/>
  <c r="E419" i="3"/>
  <c r="D420" i="3"/>
  <c r="E420" i="3"/>
  <c r="D421" i="3"/>
  <c r="E421" i="3"/>
  <c r="D422" i="3"/>
  <c r="E422" i="3"/>
  <c r="D423" i="3"/>
  <c r="E423" i="3"/>
  <c r="D424" i="3"/>
  <c r="E424" i="3"/>
  <c r="D425" i="3"/>
  <c r="E425" i="3"/>
  <c r="D426" i="3"/>
  <c r="E426" i="3"/>
  <c r="D427" i="3"/>
  <c r="E427" i="3"/>
  <c r="D428" i="3"/>
  <c r="E428" i="3"/>
  <c r="D429" i="3"/>
  <c r="E429" i="3"/>
  <c r="D430" i="3"/>
  <c r="E430" i="3"/>
  <c r="D431" i="3"/>
  <c r="E431" i="3"/>
  <c r="D432" i="3"/>
  <c r="E432" i="3"/>
  <c r="D433" i="3"/>
  <c r="E433" i="3"/>
  <c r="D434" i="3"/>
  <c r="E434" i="3"/>
  <c r="D435" i="3"/>
  <c r="E435" i="3"/>
  <c r="D436" i="3"/>
  <c r="E436" i="3"/>
  <c r="D437" i="3"/>
  <c r="E437" i="3"/>
  <c r="D438" i="3"/>
  <c r="E438" i="3"/>
  <c r="D439" i="3"/>
  <c r="E439" i="3"/>
  <c r="D440" i="3"/>
  <c r="E440" i="3"/>
  <c r="D441" i="3"/>
  <c r="E441" i="3"/>
  <c r="D442" i="3"/>
  <c r="E442" i="3"/>
  <c r="D443" i="3"/>
  <c r="E443" i="3"/>
  <c r="D444" i="3"/>
  <c r="E444" i="3"/>
  <c r="D445" i="3"/>
  <c r="E445" i="3"/>
  <c r="D446" i="3"/>
  <c r="E446" i="3"/>
  <c r="D447" i="3"/>
  <c r="E447" i="3"/>
  <c r="D448" i="3"/>
  <c r="E448" i="3"/>
  <c r="D449" i="3"/>
  <c r="E449" i="3"/>
  <c r="D450" i="3"/>
  <c r="E450" i="3"/>
  <c r="D451" i="3"/>
  <c r="E451" i="3"/>
  <c r="D452" i="3"/>
  <c r="E452" i="3"/>
  <c r="D453" i="3"/>
  <c r="E453" i="3"/>
  <c r="D454" i="3"/>
  <c r="E454" i="3"/>
  <c r="D455" i="3"/>
  <c r="E455" i="3"/>
  <c r="D456" i="3"/>
  <c r="E456" i="3"/>
  <c r="D457" i="3"/>
  <c r="E457" i="3"/>
  <c r="D458" i="3"/>
  <c r="E458" i="3"/>
  <c r="D459" i="3"/>
  <c r="E459" i="3"/>
  <c r="D460" i="3"/>
  <c r="E460" i="3"/>
  <c r="D461" i="3"/>
  <c r="E461" i="3"/>
  <c r="D462" i="3"/>
  <c r="E462" i="3"/>
  <c r="D463" i="3"/>
  <c r="E463" i="3"/>
  <c r="D464" i="3"/>
  <c r="E464" i="3"/>
  <c r="D465" i="3"/>
  <c r="E465" i="3"/>
  <c r="D466" i="3"/>
  <c r="E466" i="3"/>
  <c r="D467" i="3"/>
  <c r="E467" i="3"/>
  <c r="D468" i="3"/>
  <c r="E468" i="3"/>
  <c r="D469" i="3"/>
  <c r="E469" i="3"/>
  <c r="D470" i="3"/>
  <c r="E470" i="3"/>
  <c r="D471" i="3"/>
  <c r="E471" i="3"/>
  <c r="D472" i="3"/>
  <c r="E472" i="3"/>
  <c r="D473" i="3"/>
  <c r="E473" i="3"/>
  <c r="D474" i="3"/>
  <c r="E474" i="3"/>
  <c r="D475" i="3"/>
  <c r="E475" i="3"/>
  <c r="D476" i="3"/>
  <c r="E476" i="3"/>
  <c r="D477" i="3"/>
  <c r="E477" i="3"/>
  <c r="D478" i="3"/>
  <c r="E478" i="3"/>
  <c r="D479" i="3"/>
  <c r="E479" i="3"/>
  <c r="D480" i="3"/>
  <c r="E480" i="3"/>
  <c r="D481" i="3"/>
  <c r="E481" i="3"/>
  <c r="D482" i="3"/>
  <c r="E482" i="3"/>
  <c r="D483" i="3"/>
  <c r="E483" i="3"/>
  <c r="D484" i="3"/>
  <c r="E484" i="3"/>
  <c r="D485" i="3"/>
  <c r="E485" i="3"/>
  <c r="D486" i="3"/>
  <c r="E486" i="3"/>
  <c r="D487" i="3"/>
  <c r="E487" i="3"/>
  <c r="D488" i="3"/>
  <c r="E488" i="3"/>
  <c r="D489" i="3"/>
  <c r="E489" i="3"/>
  <c r="D490" i="3"/>
  <c r="E490" i="3"/>
  <c r="D491" i="3"/>
  <c r="E491" i="3"/>
  <c r="D492" i="3"/>
  <c r="E492" i="3"/>
  <c r="D493" i="3"/>
  <c r="E493" i="3"/>
  <c r="D494" i="3"/>
  <c r="E494" i="3"/>
  <c r="D495" i="3"/>
  <c r="E495" i="3"/>
  <c r="D496" i="3"/>
  <c r="E496" i="3"/>
  <c r="D497" i="3"/>
  <c r="E497" i="3"/>
  <c r="D498" i="3"/>
  <c r="E498" i="3"/>
  <c r="D499" i="3"/>
  <c r="E499" i="3"/>
  <c r="D500" i="3"/>
  <c r="E500" i="3"/>
  <c r="D501" i="3"/>
  <c r="E501" i="3"/>
  <c r="D502" i="3"/>
  <c r="E502" i="3"/>
  <c r="D503" i="3"/>
  <c r="E503" i="3"/>
  <c r="D504" i="3"/>
  <c r="E504" i="3"/>
  <c r="D505" i="3"/>
  <c r="E505" i="3"/>
  <c r="D506" i="3"/>
  <c r="E506" i="3"/>
  <c r="D507" i="3"/>
  <c r="E507" i="3"/>
  <c r="D508" i="3"/>
  <c r="E508" i="3"/>
  <c r="D509" i="3"/>
  <c r="E509" i="3"/>
  <c r="D510" i="3"/>
  <c r="E510" i="3"/>
  <c r="D511" i="3"/>
  <c r="E511" i="3"/>
  <c r="D512" i="3"/>
  <c r="E512" i="3"/>
  <c r="D513" i="3"/>
  <c r="E513" i="3"/>
  <c r="D514" i="3"/>
  <c r="E514" i="3"/>
  <c r="D515" i="3"/>
  <c r="E515" i="3"/>
  <c r="D516" i="3"/>
  <c r="E516" i="3"/>
  <c r="D517" i="3"/>
  <c r="E517" i="3"/>
  <c r="D518" i="3"/>
  <c r="E518" i="3"/>
  <c r="D519" i="3"/>
  <c r="E519" i="3"/>
  <c r="D520" i="3"/>
  <c r="E520" i="3"/>
  <c r="D521" i="3"/>
  <c r="E521" i="3"/>
  <c r="D522" i="3"/>
  <c r="E522" i="3"/>
  <c r="D523" i="3"/>
  <c r="E523" i="3"/>
  <c r="D524" i="3"/>
  <c r="E524" i="3"/>
  <c r="D525" i="3"/>
  <c r="E525" i="3"/>
  <c r="D526" i="3"/>
  <c r="E526" i="3"/>
  <c r="D527" i="3"/>
  <c r="E527" i="3"/>
  <c r="D528" i="3"/>
  <c r="E528" i="3"/>
  <c r="D529" i="3"/>
  <c r="E529" i="3"/>
  <c r="D530" i="3"/>
  <c r="E530" i="3"/>
  <c r="D531" i="3"/>
  <c r="E531" i="3"/>
  <c r="D532" i="3"/>
  <c r="E532" i="3"/>
  <c r="D533" i="3"/>
  <c r="E533" i="3"/>
  <c r="D534" i="3"/>
  <c r="E534" i="3"/>
  <c r="D535" i="3"/>
  <c r="E535" i="3"/>
  <c r="D536" i="3"/>
  <c r="E536" i="3"/>
  <c r="D537" i="3"/>
  <c r="E537" i="3"/>
  <c r="D538" i="3"/>
  <c r="E538" i="3"/>
  <c r="D539" i="3"/>
  <c r="E539" i="3"/>
  <c r="D540" i="3"/>
  <c r="E540" i="3"/>
  <c r="D541" i="3"/>
  <c r="E541" i="3"/>
  <c r="D542" i="3"/>
  <c r="E542" i="3"/>
  <c r="D543" i="3"/>
  <c r="E543" i="3"/>
  <c r="D544" i="3"/>
  <c r="E544" i="3"/>
  <c r="D545" i="3"/>
  <c r="E545" i="3"/>
  <c r="D546" i="3"/>
  <c r="E546" i="3"/>
  <c r="D547" i="3"/>
  <c r="E547" i="3"/>
  <c r="D548" i="3"/>
  <c r="E548" i="3"/>
  <c r="D549" i="3"/>
  <c r="E549" i="3"/>
  <c r="D550" i="3"/>
  <c r="E550" i="3"/>
  <c r="D551" i="3"/>
  <c r="E551" i="3"/>
  <c r="D552" i="3"/>
  <c r="E552" i="3"/>
  <c r="D553" i="3"/>
  <c r="E553" i="3"/>
  <c r="D554" i="3"/>
  <c r="E554" i="3"/>
  <c r="D555" i="3"/>
  <c r="E555" i="3"/>
  <c r="D556" i="3"/>
  <c r="E556" i="3"/>
  <c r="D557" i="3"/>
  <c r="E557" i="3"/>
  <c r="D558" i="3"/>
  <c r="E558" i="3"/>
  <c r="D559" i="3"/>
  <c r="E559" i="3"/>
  <c r="D560" i="3"/>
  <c r="E560" i="3"/>
  <c r="D561" i="3"/>
  <c r="E561" i="3"/>
  <c r="D562" i="3"/>
  <c r="E562" i="3"/>
  <c r="D563" i="3"/>
  <c r="E563" i="3"/>
  <c r="D564" i="3"/>
  <c r="E564" i="3"/>
  <c r="D565" i="3"/>
  <c r="E565" i="3"/>
  <c r="D566" i="3"/>
  <c r="E566" i="3"/>
  <c r="D567" i="3"/>
  <c r="E567" i="3"/>
  <c r="D568" i="3"/>
  <c r="E568" i="3"/>
  <c r="D569" i="3"/>
  <c r="E569" i="3"/>
  <c r="D570" i="3"/>
  <c r="E570" i="3"/>
  <c r="D571" i="3"/>
  <c r="E571" i="3"/>
  <c r="D572" i="3"/>
  <c r="E572" i="3"/>
  <c r="D573" i="3"/>
  <c r="E573" i="3"/>
  <c r="D574" i="3"/>
  <c r="E574" i="3"/>
  <c r="D575" i="3"/>
  <c r="E575" i="3"/>
  <c r="D576" i="3"/>
  <c r="E576" i="3"/>
  <c r="D577" i="3"/>
  <c r="E577" i="3"/>
  <c r="D578" i="3"/>
  <c r="E578" i="3"/>
  <c r="D579" i="3"/>
  <c r="E579" i="3"/>
  <c r="D580" i="3"/>
  <c r="E580" i="3"/>
  <c r="D581" i="3"/>
  <c r="E581" i="3"/>
  <c r="D582" i="3"/>
  <c r="E582" i="3"/>
  <c r="D583" i="3"/>
  <c r="E583" i="3"/>
  <c r="D584" i="3"/>
  <c r="E584" i="3"/>
  <c r="D585" i="3"/>
  <c r="E585" i="3"/>
  <c r="D586" i="3"/>
  <c r="E586" i="3"/>
  <c r="D587" i="3"/>
  <c r="E587" i="3"/>
  <c r="D588" i="3"/>
  <c r="E588" i="3"/>
  <c r="D589" i="3"/>
  <c r="E589" i="3"/>
  <c r="D590" i="3"/>
  <c r="E590" i="3"/>
  <c r="D591" i="3"/>
  <c r="E591" i="3"/>
  <c r="D592" i="3"/>
  <c r="E592" i="3"/>
  <c r="D593" i="3"/>
  <c r="E593" i="3"/>
  <c r="D594" i="3"/>
  <c r="E594" i="3"/>
  <c r="D595" i="3"/>
  <c r="E595" i="3"/>
  <c r="D596" i="3"/>
  <c r="E596" i="3"/>
  <c r="D597" i="3"/>
  <c r="E597" i="3"/>
  <c r="D598" i="3"/>
  <c r="E598" i="3"/>
  <c r="D599" i="3"/>
  <c r="E599" i="3"/>
  <c r="D600" i="3"/>
  <c r="E600" i="3"/>
  <c r="D601" i="3"/>
  <c r="E601" i="3"/>
  <c r="D602" i="3"/>
  <c r="E602" i="3"/>
  <c r="D603" i="3"/>
  <c r="E603" i="3"/>
  <c r="D604" i="3"/>
  <c r="E604" i="3"/>
  <c r="D605" i="3"/>
  <c r="E605" i="3"/>
  <c r="D606" i="3"/>
  <c r="E606" i="3"/>
  <c r="D607" i="3"/>
  <c r="E607" i="3"/>
  <c r="D608" i="3"/>
  <c r="E608" i="3"/>
  <c r="D609" i="3"/>
  <c r="E609" i="3"/>
  <c r="D610" i="3"/>
  <c r="E610" i="3"/>
  <c r="D611" i="3"/>
  <c r="E611" i="3"/>
  <c r="D612" i="3"/>
  <c r="E612" i="3"/>
  <c r="D613" i="3"/>
  <c r="E613" i="3"/>
  <c r="D614" i="3"/>
  <c r="E614" i="3"/>
  <c r="D615" i="3"/>
  <c r="E615" i="3"/>
  <c r="D616" i="3"/>
  <c r="E616" i="3"/>
  <c r="D617" i="3"/>
  <c r="E617" i="3"/>
  <c r="D618" i="3"/>
  <c r="E618" i="3"/>
  <c r="D619" i="3"/>
  <c r="E619" i="3"/>
  <c r="D620" i="3"/>
  <c r="E620" i="3"/>
  <c r="D621" i="3"/>
  <c r="E621" i="3"/>
  <c r="D622" i="3"/>
  <c r="E622" i="3"/>
  <c r="D623" i="3"/>
  <c r="E623" i="3"/>
  <c r="D624" i="3"/>
  <c r="E624" i="3"/>
  <c r="D625" i="3"/>
  <c r="E625" i="3"/>
  <c r="D626" i="3"/>
  <c r="E626" i="3"/>
  <c r="D627" i="3"/>
  <c r="E627" i="3"/>
  <c r="D628" i="3"/>
  <c r="E628" i="3"/>
  <c r="D629" i="3"/>
  <c r="E629" i="3"/>
  <c r="D630" i="3"/>
  <c r="E630" i="3"/>
  <c r="D631" i="3"/>
  <c r="E631" i="3"/>
  <c r="D632" i="3"/>
  <c r="E632" i="3"/>
  <c r="D633" i="3"/>
  <c r="E633" i="3"/>
  <c r="D634" i="3"/>
  <c r="E634" i="3"/>
  <c r="D635" i="3"/>
  <c r="E635" i="3"/>
  <c r="D636" i="3"/>
  <c r="E636" i="3"/>
  <c r="D637" i="3"/>
  <c r="E637" i="3"/>
  <c r="D638" i="3"/>
  <c r="E638" i="3"/>
  <c r="D639" i="3"/>
  <c r="E639" i="3"/>
  <c r="D640" i="3"/>
  <c r="E640" i="3"/>
  <c r="D641" i="3"/>
  <c r="E641" i="3"/>
  <c r="D642" i="3"/>
  <c r="E642" i="3"/>
  <c r="D643" i="3"/>
  <c r="E643" i="3"/>
  <c r="D644" i="3"/>
  <c r="E644" i="3"/>
  <c r="D645" i="3"/>
  <c r="E645" i="3"/>
  <c r="D646" i="3"/>
  <c r="E646" i="3"/>
  <c r="D647" i="3"/>
  <c r="E647" i="3"/>
  <c r="D648" i="3"/>
  <c r="E648" i="3"/>
  <c r="D649" i="3"/>
  <c r="E649" i="3"/>
  <c r="D650" i="3"/>
  <c r="E650" i="3"/>
  <c r="D651" i="3"/>
  <c r="E651" i="3"/>
  <c r="D652" i="3"/>
  <c r="E652" i="3"/>
  <c r="D653" i="3"/>
  <c r="E653" i="3"/>
  <c r="D654" i="3"/>
  <c r="E654" i="3"/>
  <c r="D655" i="3"/>
  <c r="E655" i="3"/>
  <c r="D656" i="3"/>
  <c r="E656" i="3"/>
  <c r="D657" i="3"/>
  <c r="E657" i="3"/>
  <c r="D658" i="3"/>
  <c r="E658" i="3"/>
  <c r="D659" i="3"/>
  <c r="E659" i="3"/>
  <c r="D660" i="3"/>
  <c r="E660" i="3"/>
  <c r="D661" i="3"/>
  <c r="E661" i="3"/>
  <c r="D662" i="3"/>
  <c r="E662" i="3"/>
  <c r="D663" i="3"/>
  <c r="E663" i="3"/>
  <c r="D664" i="3"/>
  <c r="E664" i="3"/>
  <c r="D665" i="3"/>
  <c r="E665" i="3"/>
  <c r="D666" i="3"/>
  <c r="E666" i="3"/>
  <c r="D667" i="3"/>
  <c r="E667" i="3"/>
  <c r="D668" i="3"/>
  <c r="E668" i="3"/>
  <c r="D669" i="3"/>
  <c r="E669" i="3"/>
  <c r="D670" i="3"/>
  <c r="E670" i="3"/>
  <c r="D671" i="3"/>
  <c r="E671" i="3"/>
  <c r="D672" i="3"/>
  <c r="E672" i="3"/>
  <c r="D673" i="3"/>
  <c r="E673" i="3"/>
  <c r="D674" i="3"/>
  <c r="E674" i="3"/>
  <c r="D675" i="3"/>
  <c r="E675" i="3"/>
  <c r="D676" i="3"/>
  <c r="E676" i="3"/>
  <c r="D677" i="3"/>
  <c r="E677" i="3"/>
  <c r="D678" i="3"/>
  <c r="E678" i="3"/>
  <c r="D679" i="3"/>
  <c r="E679" i="3"/>
  <c r="D680" i="3"/>
  <c r="E680" i="3"/>
  <c r="D681" i="3"/>
  <c r="E681" i="3"/>
  <c r="D682" i="3"/>
  <c r="E682" i="3"/>
  <c r="D683" i="3"/>
  <c r="E683" i="3"/>
  <c r="D684" i="3"/>
  <c r="E684" i="3"/>
  <c r="D685" i="3"/>
  <c r="E685" i="3"/>
  <c r="D686" i="3"/>
  <c r="E686" i="3"/>
  <c r="D687" i="3"/>
  <c r="E687" i="3"/>
  <c r="D688" i="3"/>
  <c r="E688" i="3"/>
  <c r="D689" i="3"/>
  <c r="E689" i="3"/>
  <c r="D690" i="3"/>
  <c r="E690" i="3"/>
  <c r="D691" i="3"/>
  <c r="E691" i="3"/>
  <c r="D692" i="3"/>
  <c r="E692" i="3"/>
  <c r="D693" i="3"/>
  <c r="E693" i="3"/>
  <c r="D694" i="3"/>
  <c r="E694" i="3"/>
  <c r="D695" i="3"/>
  <c r="E695" i="3"/>
  <c r="D696" i="3"/>
  <c r="E696" i="3"/>
  <c r="D697" i="3"/>
  <c r="E697" i="3"/>
  <c r="D698" i="3"/>
  <c r="E698" i="3"/>
  <c r="D699" i="3"/>
  <c r="E699" i="3"/>
  <c r="D700" i="3"/>
  <c r="E700" i="3"/>
  <c r="D701" i="3"/>
  <c r="E701" i="3"/>
  <c r="D702" i="3"/>
  <c r="E702" i="3"/>
  <c r="D703" i="3"/>
  <c r="E703" i="3"/>
  <c r="D704" i="3"/>
  <c r="E704" i="3"/>
  <c r="D705" i="3"/>
  <c r="E705" i="3"/>
  <c r="D706" i="3"/>
  <c r="E706" i="3"/>
  <c r="D707" i="3"/>
  <c r="E707" i="3"/>
  <c r="D708" i="3"/>
  <c r="E708" i="3"/>
  <c r="D709" i="3"/>
  <c r="E709" i="3"/>
  <c r="D710" i="3"/>
  <c r="E710" i="3"/>
  <c r="D711" i="3"/>
  <c r="E711" i="3"/>
  <c r="D712" i="3"/>
  <c r="E712" i="3"/>
  <c r="D713" i="3"/>
  <c r="E713" i="3"/>
  <c r="D714" i="3"/>
  <c r="E714" i="3"/>
  <c r="D715" i="3"/>
  <c r="E715" i="3"/>
  <c r="D716" i="3"/>
  <c r="E716" i="3"/>
  <c r="D717" i="3"/>
  <c r="E717" i="3"/>
  <c r="D718" i="3"/>
  <c r="E718" i="3"/>
  <c r="D719" i="3"/>
  <c r="E719" i="3"/>
  <c r="D720" i="3"/>
  <c r="E720" i="3"/>
  <c r="D721" i="3"/>
  <c r="E721" i="3"/>
  <c r="D722" i="3"/>
  <c r="E722" i="3"/>
  <c r="D723" i="3"/>
  <c r="E723" i="3"/>
  <c r="D724" i="3"/>
  <c r="E724" i="3"/>
  <c r="D725" i="3"/>
  <c r="E725" i="3"/>
  <c r="D726" i="3"/>
  <c r="E726" i="3"/>
  <c r="D727" i="3"/>
  <c r="E727" i="3"/>
  <c r="D728" i="3"/>
  <c r="E728" i="3"/>
  <c r="D729" i="3"/>
  <c r="E729" i="3"/>
  <c r="D730" i="3"/>
  <c r="E730" i="3"/>
  <c r="D731" i="3"/>
  <c r="E731" i="3"/>
  <c r="D732" i="3"/>
  <c r="E732" i="3"/>
  <c r="D733" i="3"/>
  <c r="E733" i="3"/>
  <c r="D734" i="3"/>
  <c r="E734" i="3"/>
  <c r="D735" i="3"/>
  <c r="E735" i="3"/>
  <c r="D736" i="3"/>
  <c r="E736" i="3"/>
  <c r="D737" i="3"/>
  <c r="E737" i="3"/>
  <c r="D738" i="3"/>
  <c r="E738" i="3"/>
  <c r="D739" i="3"/>
  <c r="E739" i="3"/>
  <c r="D740" i="3"/>
  <c r="E740" i="3"/>
  <c r="D741" i="3"/>
  <c r="E741" i="3"/>
  <c r="D742" i="3"/>
  <c r="E742" i="3"/>
  <c r="D743" i="3"/>
  <c r="E743" i="3"/>
  <c r="D744" i="3"/>
  <c r="E744" i="3"/>
  <c r="D745" i="3"/>
  <c r="E745" i="3"/>
  <c r="D746" i="3"/>
  <c r="E746" i="3"/>
  <c r="D747" i="3"/>
  <c r="E747" i="3"/>
  <c r="D748" i="3"/>
  <c r="E748" i="3"/>
  <c r="D749" i="3"/>
  <c r="E749" i="3"/>
  <c r="D750" i="3"/>
  <c r="E750" i="3"/>
  <c r="D751" i="3"/>
  <c r="E751" i="3"/>
  <c r="E752" i="3"/>
  <c r="E753" i="3"/>
  <c r="D754" i="3"/>
  <c r="E754" i="3"/>
  <c r="D755" i="3"/>
  <c r="E755" i="3"/>
  <c r="D756" i="3"/>
  <c r="E756" i="3"/>
  <c r="D757" i="3"/>
  <c r="E757" i="3"/>
  <c r="D758" i="3"/>
  <c r="E758" i="3"/>
  <c r="D759" i="3"/>
  <c r="E759" i="3"/>
  <c r="D760" i="3"/>
  <c r="E760" i="3"/>
  <c r="D761" i="3"/>
  <c r="E761" i="3"/>
  <c r="D762" i="3"/>
  <c r="E762" i="3"/>
  <c r="D763" i="3"/>
  <c r="E763" i="3"/>
  <c r="D764" i="3"/>
  <c r="E764" i="3"/>
  <c r="D765" i="3"/>
  <c r="E765" i="3"/>
  <c r="D766" i="3"/>
  <c r="E766" i="3"/>
  <c r="D767" i="3"/>
  <c r="E767" i="3"/>
  <c r="D768" i="3"/>
  <c r="E768" i="3"/>
  <c r="D769" i="3"/>
  <c r="E769" i="3"/>
  <c r="D770" i="3"/>
  <c r="E770" i="3"/>
  <c r="D771" i="3"/>
  <c r="E771" i="3"/>
  <c r="D772" i="3"/>
  <c r="E772" i="3"/>
  <c r="D773" i="3"/>
  <c r="E773" i="3"/>
  <c r="D774" i="3"/>
  <c r="E774" i="3"/>
  <c r="D775" i="3"/>
  <c r="E775" i="3"/>
  <c r="D776" i="3"/>
  <c r="E776" i="3"/>
  <c r="D777" i="3"/>
  <c r="E777" i="3"/>
  <c r="D778" i="3"/>
  <c r="E778" i="3"/>
  <c r="D779" i="3"/>
  <c r="E779" i="3"/>
  <c r="D780" i="3"/>
  <c r="E780" i="3"/>
  <c r="D781" i="3"/>
  <c r="E781" i="3"/>
  <c r="D782" i="3"/>
  <c r="E782" i="3"/>
  <c r="D783" i="3"/>
  <c r="E783" i="3"/>
  <c r="D784" i="3"/>
  <c r="E784" i="3"/>
  <c r="D785" i="3"/>
  <c r="E785" i="3"/>
  <c r="D786" i="3"/>
  <c r="E786" i="3"/>
  <c r="D787" i="3"/>
  <c r="E787" i="3"/>
  <c r="D788" i="3"/>
  <c r="E788" i="3"/>
  <c r="D789" i="3"/>
  <c r="E789" i="3"/>
  <c r="D790" i="3"/>
  <c r="E790" i="3"/>
  <c r="D791" i="3"/>
  <c r="E791" i="3"/>
  <c r="D792" i="3"/>
  <c r="E792" i="3"/>
  <c r="D793" i="3"/>
  <c r="E793" i="3"/>
  <c r="D794" i="3"/>
  <c r="E794" i="3"/>
  <c r="D795" i="3"/>
  <c r="E795" i="3"/>
  <c r="D796" i="3"/>
  <c r="E796" i="3"/>
  <c r="D797" i="3"/>
  <c r="E797" i="3"/>
  <c r="D798" i="3"/>
  <c r="E798" i="3"/>
  <c r="D799" i="3"/>
  <c r="E799" i="3"/>
  <c r="D800" i="3"/>
  <c r="E800" i="3"/>
  <c r="D801" i="3"/>
  <c r="E801" i="3"/>
  <c r="D802" i="3"/>
  <c r="E802" i="3"/>
  <c r="D803" i="3"/>
  <c r="E803" i="3"/>
  <c r="D804" i="3"/>
  <c r="E804" i="3"/>
  <c r="D805" i="3"/>
  <c r="E805" i="3"/>
  <c r="D806" i="3"/>
  <c r="E806" i="3"/>
  <c r="D807" i="3"/>
  <c r="E807" i="3"/>
  <c r="D808" i="3"/>
  <c r="E808" i="3"/>
  <c r="D809" i="3"/>
  <c r="E809" i="3"/>
  <c r="D810" i="3"/>
  <c r="E810" i="3"/>
  <c r="D811" i="3"/>
  <c r="E811" i="3"/>
  <c r="D812" i="3"/>
  <c r="E812" i="3"/>
  <c r="D813" i="3"/>
  <c r="E813" i="3"/>
  <c r="D814" i="3"/>
  <c r="E814" i="3"/>
  <c r="D815" i="3"/>
  <c r="E815" i="3"/>
  <c r="D816" i="3"/>
  <c r="E816" i="3"/>
  <c r="D817" i="3"/>
  <c r="E817" i="3"/>
  <c r="D818" i="3"/>
  <c r="E818" i="3"/>
  <c r="D819" i="3"/>
  <c r="E819" i="3"/>
  <c r="D820" i="3"/>
  <c r="E820" i="3"/>
  <c r="D821" i="3"/>
  <c r="E821" i="3"/>
  <c r="D822" i="3"/>
  <c r="E822" i="3"/>
  <c r="D823" i="3"/>
  <c r="E823" i="3"/>
  <c r="D824" i="3"/>
  <c r="E824" i="3"/>
  <c r="D825" i="3"/>
  <c r="E825" i="3"/>
  <c r="D826" i="3"/>
  <c r="E826" i="3"/>
  <c r="D827" i="3"/>
  <c r="E827" i="3"/>
  <c r="D828" i="3"/>
  <c r="E828" i="3"/>
  <c r="D829" i="3"/>
  <c r="E829" i="3"/>
  <c r="D830" i="3"/>
  <c r="E830" i="3"/>
  <c r="D831" i="3"/>
  <c r="E831" i="3"/>
  <c r="D832" i="3"/>
  <c r="E832" i="3"/>
  <c r="D833" i="3"/>
  <c r="E833" i="3"/>
  <c r="D834" i="3"/>
  <c r="E834" i="3"/>
  <c r="D835" i="3"/>
  <c r="E835" i="3"/>
  <c r="D836" i="3"/>
  <c r="E836" i="3"/>
  <c r="D837" i="3"/>
  <c r="E837" i="3"/>
  <c r="D838" i="3"/>
  <c r="E838" i="3"/>
  <c r="D839" i="3"/>
  <c r="E839" i="3"/>
  <c r="D840" i="3"/>
  <c r="E840" i="3"/>
  <c r="D841" i="3"/>
  <c r="E841" i="3"/>
  <c r="D842" i="3"/>
  <c r="E842" i="3"/>
  <c r="D843" i="3"/>
  <c r="E843" i="3"/>
  <c r="D844" i="3"/>
  <c r="E844" i="3"/>
  <c r="D845" i="3"/>
  <c r="E845" i="3"/>
  <c r="D846" i="3"/>
  <c r="E846" i="3"/>
  <c r="D847" i="3"/>
  <c r="E847" i="3"/>
  <c r="D848" i="3"/>
  <c r="E848" i="3"/>
  <c r="D849" i="3"/>
  <c r="E849" i="3"/>
  <c r="D850" i="3"/>
  <c r="E850" i="3"/>
  <c r="D851" i="3"/>
  <c r="E851" i="3"/>
  <c r="D2" i="3"/>
  <c r="E2" i="3"/>
  <c r="L292" i="3"/>
  <c r="L242" i="3"/>
  <c r="L192" i="3"/>
  <c r="L142" i="3"/>
  <c r="L92" i="3"/>
  <c r="L42" i="3"/>
  <c r="L278" i="3"/>
  <c r="L228" i="3"/>
  <c r="L178" i="3"/>
  <c r="L128" i="3"/>
  <c r="L78" i="3"/>
  <c r="L28" i="3"/>
  <c r="L16" i="3"/>
  <c r="L63" i="3"/>
  <c r="L13" i="3"/>
  <c r="L57" i="3"/>
  <c r="L7" i="3"/>
  <c r="L4" i="3"/>
  <c r="L801" i="3"/>
  <c r="L792" i="3"/>
  <c r="L785" i="3"/>
  <c r="L782" i="3"/>
  <c r="L778" i="3"/>
  <c r="L767" i="3"/>
  <c r="L757" i="3"/>
  <c r="L755" i="3"/>
  <c r="L754" i="3"/>
  <c r="L751" i="3"/>
  <c r="L742" i="3"/>
  <c r="L735" i="3"/>
  <c r="L732" i="3"/>
  <c r="L728" i="3"/>
  <c r="L717" i="3"/>
  <c r="L707" i="3"/>
  <c r="L705" i="3"/>
  <c r="L704" i="3"/>
  <c r="L701" i="3"/>
  <c r="L692" i="3"/>
  <c r="L685" i="3"/>
  <c r="L682" i="3"/>
  <c r="L678" i="3"/>
  <c r="L668" i="3"/>
  <c r="L667" i="3"/>
  <c r="L665" i="3"/>
  <c r="L657" i="3"/>
  <c r="L655" i="3"/>
  <c r="L654" i="3"/>
  <c r="L651" i="3"/>
  <c r="L642" i="3"/>
  <c r="L635" i="3"/>
  <c r="L632" i="3"/>
  <c r="L628" i="3"/>
  <c r="L618" i="3"/>
  <c r="L617" i="3"/>
  <c r="L615" i="3"/>
  <c r="L613" i="3"/>
  <c r="L607" i="3"/>
  <c r="L605" i="3"/>
  <c r="L604" i="3"/>
  <c r="L601" i="3"/>
  <c r="L592" i="3"/>
  <c r="L585" i="3"/>
  <c r="L582" i="3"/>
  <c r="L578" i="3"/>
  <c r="L568" i="3"/>
  <c r="L567" i="3"/>
  <c r="L565" i="3"/>
  <c r="L563" i="3"/>
  <c r="L557" i="3"/>
  <c r="L555" i="3"/>
  <c r="L554" i="3"/>
  <c r="AJ3" i="3"/>
  <c r="AK3" i="3"/>
  <c r="AJ4" i="3"/>
  <c r="AK4" i="3"/>
  <c r="AJ5" i="3"/>
  <c r="AK5" i="3"/>
  <c r="AJ6" i="3"/>
  <c r="AK6" i="3"/>
  <c r="AJ7" i="3"/>
  <c r="AK7" i="3"/>
  <c r="AJ8" i="3"/>
  <c r="AK8" i="3"/>
  <c r="AJ9" i="3"/>
  <c r="AK9" i="3"/>
  <c r="AJ10" i="3"/>
  <c r="AK10" i="3"/>
  <c r="AJ11" i="3"/>
  <c r="AK11" i="3"/>
  <c r="AJ12" i="3"/>
  <c r="AK12" i="3"/>
  <c r="AJ13" i="3"/>
  <c r="AK13" i="3"/>
  <c r="AJ14" i="3"/>
  <c r="AK14" i="3"/>
  <c r="AJ15" i="3"/>
  <c r="AK15" i="3"/>
  <c r="AJ16" i="3"/>
  <c r="AK16" i="3"/>
  <c r="AJ17" i="3"/>
  <c r="AK17" i="3"/>
  <c r="AJ18" i="3"/>
  <c r="AK18" i="3"/>
  <c r="AJ19" i="3"/>
  <c r="AK19" i="3"/>
  <c r="AJ20" i="3"/>
  <c r="AK20" i="3"/>
  <c r="AJ21" i="3"/>
  <c r="AK21" i="3"/>
  <c r="AJ22" i="3"/>
  <c r="AK22" i="3"/>
  <c r="AJ23" i="3"/>
  <c r="AK23" i="3"/>
  <c r="AJ24" i="3"/>
  <c r="AK24" i="3"/>
  <c r="AJ25" i="3"/>
  <c r="AK25" i="3"/>
  <c r="AJ26" i="3"/>
  <c r="AK26" i="3"/>
  <c r="AJ27" i="3"/>
  <c r="AK27" i="3"/>
  <c r="AJ28" i="3"/>
  <c r="AK28" i="3"/>
  <c r="AJ29" i="3"/>
  <c r="AK29" i="3"/>
  <c r="AJ30" i="3"/>
  <c r="AK30" i="3"/>
  <c r="AJ31" i="3"/>
  <c r="AK31" i="3"/>
  <c r="AJ32" i="3"/>
  <c r="AK32" i="3"/>
  <c r="AJ33" i="3"/>
  <c r="AK33" i="3"/>
  <c r="AJ34" i="3"/>
  <c r="AK34" i="3"/>
  <c r="AJ35" i="3"/>
  <c r="AK35" i="3"/>
  <c r="AJ36" i="3"/>
  <c r="AK36" i="3"/>
  <c r="AJ37" i="3"/>
  <c r="AK37" i="3"/>
  <c r="AJ38" i="3"/>
  <c r="AK38" i="3"/>
  <c r="AJ39" i="3"/>
  <c r="AK39" i="3"/>
  <c r="AJ40" i="3"/>
  <c r="AK40" i="3"/>
  <c r="AJ41" i="3"/>
  <c r="AK41" i="3"/>
  <c r="AJ42" i="3"/>
  <c r="AK42" i="3"/>
  <c r="AJ43" i="3"/>
  <c r="AK43" i="3"/>
  <c r="AJ44" i="3"/>
  <c r="AK44" i="3"/>
  <c r="AJ45" i="3"/>
  <c r="AK45" i="3"/>
  <c r="AJ46" i="3"/>
  <c r="AK46" i="3"/>
  <c r="AJ47" i="3"/>
  <c r="AK47" i="3"/>
  <c r="AJ48" i="3"/>
  <c r="AK48" i="3"/>
  <c r="AJ49" i="3"/>
  <c r="AK49" i="3"/>
  <c r="AJ50" i="3"/>
  <c r="AK50" i="3"/>
  <c r="AJ51" i="3"/>
  <c r="AK51" i="3"/>
  <c r="AJ52" i="3"/>
  <c r="AK52" i="3"/>
  <c r="AJ53" i="3"/>
  <c r="AK53" i="3"/>
  <c r="AJ54" i="3"/>
  <c r="AK54" i="3"/>
  <c r="AJ55" i="3"/>
  <c r="AK55" i="3"/>
  <c r="AJ56" i="3"/>
  <c r="AK56" i="3"/>
  <c r="AJ57" i="3"/>
  <c r="AK57" i="3"/>
  <c r="AJ58" i="3"/>
  <c r="AK58" i="3"/>
  <c r="AJ59" i="3"/>
  <c r="AK59" i="3"/>
  <c r="AJ60" i="3"/>
  <c r="AK60" i="3"/>
  <c r="AJ61" i="3"/>
  <c r="AK61" i="3"/>
  <c r="AJ62" i="3"/>
  <c r="AK62" i="3"/>
  <c r="AJ63" i="3"/>
  <c r="AK63" i="3"/>
  <c r="AJ64" i="3"/>
  <c r="AK64" i="3"/>
  <c r="AJ65" i="3"/>
  <c r="AK65" i="3"/>
  <c r="AJ66" i="3"/>
  <c r="AK66" i="3"/>
  <c r="AJ67" i="3"/>
  <c r="AK67" i="3"/>
  <c r="AJ68" i="3"/>
  <c r="AK68" i="3"/>
  <c r="AJ69" i="3"/>
  <c r="AK69" i="3"/>
  <c r="AJ70" i="3"/>
  <c r="AK70" i="3"/>
  <c r="AJ71" i="3"/>
  <c r="AK71" i="3"/>
  <c r="AJ72" i="3"/>
  <c r="AK72" i="3"/>
  <c r="AJ73" i="3"/>
  <c r="AK73" i="3"/>
  <c r="AJ74" i="3"/>
  <c r="AK74" i="3"/>
  <c r="AJ75" i="3"/>
  <c r="AK75" i="3"/>
  <c r="AJ76" i="3"/>
  <c r="AK76" i="3"/>
  <c r="AJ77" i="3"/>
  <c r="AK77" i="3"/>
  <c r="AJ78" i="3"/>
  <c r="AK78" i="3"/>
  <c r="AJ79" i="3"/>
  <c r="AK79" i="3"/>
  <c r="AJ80" i="3"/>
  <c r="AK80" i="3"/>
  <c r="AJ81" i="3"/>
  <c r="AK81" i="3"/>
  <c r="AJ82" i="3"/>
  <c r="AK82" i="3"/>
  <c r="AJ83" i="3"/>
  <c r="AK83" i="3"/>
  <c r="AJ84" i="3"/>
  <c r="AK84" i="3"/>
  <c r="AJ85" i="3"/>
  <c r="AK85" i="3"/>
  <c r="AJ86" i="3"/>
  <c r="AK86" i="3"/>
  <c r="AJ87" i="3"/>
  <c r="AK87" i="3"/>
  <c r="AJ88" i="3"/>
  <c r="AK88" i="3"/>
  <c r="AJ89" i="3"/>
  <c r="AK89" i="3"/>
  <c r="AJ90" i="3"/>
  <c r="AK90" i="3"/>
  <c r="AJ91" i="3"/>
  <c r="AK91" i="3"/>
  <c r="AJ92" i="3"/>
  <c r="AK92" i="3"/>
  <c r="AJ93" i="3"/>
  <c r="AK93" i="3"/>
  <c r="AJ94" i="3"/>
  <c r="AK94" i="3"/>
  <c r="AJ95" i="3"/>
  <c r="AK95" i="3"/>
  <c r="AJ96" i="3"/>
  <c r="AK96" i="3"/>
  <c r="AJ97" i="3"/>
  <c r="AK97" i="3"/>
  <c r="AJ98" i="3"/>
  <c r="AK98" i="3"/>
  <c r="AJ99" i="3"/>
  <c r="AK99" i="3"/>
  <c r="AJ100" i="3"/>
  <c r="AK100" i="3"/>
  <c r="AJ101" i="3"/>
  <c r="AK101" i="3"/>
  <c r="AJ102" i="3"/>
  <c r="AK102" i="3"/>
  <c r="AJ103" i="3"/>
  <c r="AK103" i="3"/>
  <c r="AJ104" i="3"/>
  <c r="AK104" i="3"/>
  <c r="AJ105" i="3"/>
  <c r="AK105" i="3"/>
  <c r="AJ106" i="3"/>
  <c r="AK106" i="3"/>
  <c r="AJ107" i="3"/>
  <c r="AK107" i="3"/>
  <c r="AJ108" i="3"/>
  <c r="AK108" i="3"/>
  <c r="AJ109" i="3"/>
  <c r="AK109" i="3"/>
  <c r="AJ110" i="3"/>
  <c r="AK110" i="3"/>
  <c r="AJ111" i="3"/>
  <c r="AK111" i="3"/>
  <c r="AJ112" i="3"/>
  <c r="AK112" i="3"/>
  <c r="AJ113" i="3"/>
  <c r="AK113" i="3"/>
  <c r="AJ114" i="3"/>
  <c r="AK114" i="3"/>
  <c r="AJ115" i="3"/>
  <c r="AK115" i="3"/>
  <c r="AJ116" i="3"/>
  <c r="AK116" i="3"/>
  <c r="AJ117" i="3"/>
  <c r="AK117" i="3"/>
  <c r="AJ118" i="3"/>
  <c r="AK118" i="3"/>
  <c r="AJ119" i="3"/>
  <c r="AK119" i="3"/>
  <c r="AJ120" i="3"/>
  <c r="AK120" i="3"/>
  <c r="AJ121" i="3"/>
  <c r="AK121" i="3"/>
  <c r="AJ122" i="3"/>
  <c r="AK122" i="3"/>
  <c r="AJ123" i="3"/>
  <c r="AK123" i="3"/>
  <c r="AJ124" i="3"/>
  <c r="AK124" i="3"/>
  <c r="AJ125" i="3"/>
  <c r="AK125" i="3"/>
  <c r="AJ126" i="3"/>
  <c r="AK126" i="3"/>
  <c r="AJ127" i="3"/>
  <c r="AK127" i="3"/>
  <c r="AJ128" i="3"/>
  <c r="AK128" i="3"/>
  <c r="AJ129" i="3"/>
  <c r="AK129" i="3"/>
  <c r="AJ130" i="3"/>
  <c r="AK130" i="3"/>
  <c r="AJ131" i="3"/>
  <c r="AK131" i="3"/>
  <c r="AJ132" i="3"/>
  <c r="AK132" i="3"/>
  <c r="AJ133" i="3"/>
  <c r="AK133" i="3"/>
  <c r="AJ134" i="3"/>
  <c r="AK134" i="3"/>
  <c r="AJ135" i="3"/>
  <c r="AK135" i="3"/>
  <c r="AJ136" i="3"/>
  <c r="AK136" i="3"/>
  <c r="AJ137" i="3"/>
  <c r="AK137" i="3"/>
  <c r="AJ138" i="3"/>
  <c r="AK138" i="3"/>
  <c r="AJ139" i="3"/>
  <c r="AK139" i="3"/>
  <c r="AJ140" i="3"/>
  <c r="AK140" i="3"/>
  <c r="AJ141" i="3"/>
  <c r="AK141" i="3"/>
  <c r="AJ142" i="3"/>
  <c r="AK142" i="3"/>
  <c r="AJ143" i="3"/>
  <c r="AK143" i="3"/>
  <c r="AJ144" i="3"/>
  <c r="AK144" i="3"/>
  <c r="AJ145" i="3"/>
  <c r="AK145" i="3"/>
  <c r="AJ146" i="3"/>
  <c r="AK146" i="3"/>
  <c r="AJ147" i="3"/>
  <c r="AK147" i="3"/>
  <c r="AJ148" i="3"/>
  <c r="AK148" i="3"/>
  <c r="AJ149" i="3"/>
  <c r="AK149" i="3"/>
  <c r="AJ150" i="3"/>
  <c r="AK150" i="3"/>
  <c r="AJ151" i="3"/>
  <c r="AK151" i="3"/>
  <c r="AJ152" i="3"/>
  <c r="AK152" i="3"/>
  <c r="AJ153" i="3"/>
  <c r="AK153" i="3"/>
  <c r="AJ154" i="3"/>
  <c r="AK154" i="3"/>
  <c r="AJ155" i="3"/>
  <c r="AK155" i="3"/>
  <c r="AJ156" i="3"/>
  <c r="AK156" i="3"/>
  <c r="AJ157" i="3"/>
  <c r="AK157" i="3"/>
  <c r="AJ158" i="3"/>
  <c r="AK158" i="3"/>
  <c r="AJ159" i="3"/>
  <c r="AK159" i="3"/>
  <c r="AJ160" i="3"/>
  <c r="AK160" i="3"/>
  <c r="AJ161" i="3"/>
  <c r="AK161" i="3"/>
  <c r="AJ162" i="3"/>
  <c r="AK162" i="3"/>
  <c r="AJ163" i="3"/>
  <c r="AK163" i="3"/>
  <c r="AJ164" i="3"/>
  <c r="AK164" i="3"/>
  <c r="AJ165" i="3"/>
  <c r="AK165" i="3"/>
  <c r="AJ166" i="3"/>
  <c r="AK166" i="3"/>
  <c r="AJ167" i="3"/>
  <c r="AK167" i="3"/>
  <c r="AJ168" i="3"/>
  <c r="AK168" i="3"/>
  <c r="AJ169" i="3"/>
  <c r="AK169" i="3"/>
  <c r="AJ170" i="3"/>
  <c r="AK170" i="3"/>
  <c r="AJ171" i="3"/>
  <c r="AK171" i="3"/>
  <c r="AJ172" i="3"/>
  <c r="AK172" i="3"/>
  <c r="AJ173" i="3"/>
  <c r="AK173" i="3"/>
  <c r="AJ174" i="3"/>
  <c r="AK174" i="3"/>
  <c r="AJ175" i="3"/>
  <c r="AK175" i="3"/>
  <c r="AJ176" i="3"/>
  <c r="AK176" i="3"/>
  <c r="AJ177" i="3"/>
  <c r="AK177" i="3"/>
  <c r="AJ178" i="3"/>
  <c r="AK178" i="3"/>
  <c r="AJ179" i="3"/>
  <c r="AK179" i="3"/>
  <c r="AJ180" i="3"/>
  <c r="AK180" i="3"/>
  <c r="AJ181" i="3"/>
  <c r="AK181" i="3"/>
  <c r="AJ182" i="3"/>
  <c r="AK182" i="3"/>
  <c r="AJ183" i="3"/>
  <c r="AK183" i="3"/>
  <c r="AJ184" i="3"/>
  <c r="AK184" i="3"/>
  <c r="AJ185" i="3"/>
  <c r="AK185" i="3"/>
  <c r="AJ186" i="3"/>
  <c r="AK186" i="3"/>
  <c r="AJ187" i="3"/>
  <c r="AK187" i="3"/>
  <c r="AJ188" i="3"/>
  <c r="AK188" i="3"/>
  <c r="AJ189" i="3"/>
  <c r="AK189" i="3"/>
  <c r="AJ190" i="3"/>
  <c r="AK190" i="3"/>
  <c r="AJ191" i="3"/>
  <c r="AK191" i="3"/>
  <c r="AJ192" i="3"/>
  <c r="AK192" i="3"/>
  <c r="AJ193" i="3"/>
  <c r="AK193" i="3"/>
  <c r="AJ194" i="3"/>
  <c r="AK194" i="3"/>
  <c r="AJ195" i="3"/>
  <c r="AK195" i="3"/>
  <c r="AJ196" i="3"/>
  <c r="AK196" i="3"/>
  <c r="AJ197" i="3"/>
  <c r="AK197" i="3"/>
  <c r="AJ198" i="3"/>
  <c r="AK198" i="3"/>
  <c r="AJ199" i="3"/>
  <c r="AK199" i="3"/>
  <c r="AJ200" i="3"/>
  <c r="AK200" i="3"/>
  <c r="AJ201" i="3"/>
  <c r="AK201" i="3"/>
  <c r="AJ202" i="3"/>
  <c r="AK202" i="3"/>
  <c r="AJ203" i="3"/>
  <c r="AK203" i="3"/>
  <c r="AJ204" i="3"/>
  <c r="AK204" i="3"/>
  <c r="AJ205" i="3"/>
  <c r="AK205" i="3"/>
  <c r="AJ206" i="3"/>
  <c r="AK206" i="3"/>
  <c r="AJ207" i="3"/>
  <c r="AK207" i="3"/>
  <c r="AJ208" i="3"/>
  <c r="AK208" i="3"/>
  <c r="AJ209" i="3"/>
  <c r="AK209" i="3"/>
  <c r="AJ210" i="3"/>
  <c r="AK210" i="3"/>
  <c r="AJ211" i="3"/>
  <c r="AK211" i="3"/>
  <c r="AJ212" i="3"/>
  <c r="AK212" i="3"/>
  <c r="AJ213" i="3"/>
  <c r="AK213" i="3"/>
  <c r="AJ214" i="3"/>
  <c r="AK214" i="3"/>
  <c r="AJ215" i="3"/>
  <c r="AK215" i="3"/>
  <c r="AJ216" i="3"/>
  <c r="AK216" i="3"/>
  <c r="AJ217" i="3"/>
  <c r="AK217" i="3"/>
  <c r="AJ218" i="3"/>
  <c r="AK218" i="3"/>
  <c r="AJ219" i="3"/>
  <c r="AK219" i="3"/>
  <c r="AJ220" i="3"/>
  <c r="AK220" i="3"/>
  <c r="AJ221" i="3"/>
  <c r="AK221" i="3"/>
  <c r="AJ222" i="3"/>
  <c r="AK222" i="3"/>
  <c r="AJ223" i="3"/>
  <c r="AK223" i="3"/>
  <c r="AJ224" i="3"/>
  <c r="AK224" i="3"/>
  <c r="AJ225" i="3"/>
  <c r="AK225" i="3"/>
  <c r="AJ226" i="3"/>
  <c r="AK226" i="3"/>
  <c r="AJ227" i="3"/>
  <c r="AK227" i="3"/>
  <c r="AJ228" i="3"/>
  <c r="AK228" i="3"/>
  <c r="AJ229" i="3"/>
  <c r="AK229" i="3"/>
  <c r="AJ230" i="3"/>
  <c r="AK230" i="3"/>
  <c r="AJ231" i="3"/>
  <c r="AK231" i="3"/>
  <c r="AJ232" i="3"/>
  <c r="AK232" i="3"/>
  <c r="AJ233" i="3"/>
  <c r="AK233" i="3"/>
  <c r="AJ234" i="3"/>
  <c r="AK234" i="3"/>
  <c r="AJ235" i="3"/>
  <c r="AK235" i="3"/>
  <c r="AJ236" i="3"/>
  <c r="AK236" i="3"/>
  <c r="AJ237" i="3"/>
  <c r="AK237" i="3"/>
  <c r="AJ238" i="3"/>
  <c r="AK238" i="3"/>
  <c r="AJ239" i="3"/>
  <c r="AK239" i="3"/>
  <c r="AJ240" i="3"/>
  <c r="AK240" i="3"/>
  <c r="AJ241" i="3"/>
  <c r="AK241" i="3"/>
  <c r="AJ242" i="3"/>
  <c r="AK242" i="3"/>
  <c r="AJ243" i="3"/>
  <c r="AK243" i="3"/>
  <c r="AJ244" i="3"/>
  <c r="AK244" i="3"/>
  <c r="AJ245" i="3"/>
  <c r="AK245" i="3"/>
  <c r="AJ246" i="3"/>
  <c r="AK246" i="3"/>
  <c r="AJ247" i="3"/>
  <c r="AK247" i="3"/>
  <c r="AJ248" i="3"/>
  <c r="AK248" i="3"/>
  <c r="AJ249" i="3"/>
  <c r="AK249" i="3"/>
  <c r="AJ250" i="3"/>
  <c r="AK250" i="3"/>
  <c r="AJ251" i="3"/>
  <c r="AK251" i="3"/>
  <c r="AJ252" i="3"/>
  <c r="AK252" i="3"/>
  <c r="AJ253" i="3"/>
  <c r="AK253" i="3"/>
  <c r="AJ254" i="3"/>
  <c r="AK254" i="3"/>
  <c r="AJ255" i="3"/>
  <c r="AK255" i="3"/>
  <c r="AJ256" i="3"/>
  <c r="AK256" i="3"/>
  <c r="AJ257" i="3"/>
  <c r="AK257" i="3"/>
  <c r="AJ258" i="3"/>
  <c r="AK258" i="3"/>
  <c r="AJ259" i="3"/>
  <c r="AK259" i="3"/>
  <c r="AJ260" i="3"/>
  <c r="AK260" i="3"/>
  <c r="AJ261" i="3"/>
  <c r="AK261" i="3"/>
  <c r="AJ262" i="3"/>
  <c r="AK262" i="3"/>
  <c r="AJ263" i="3"/>
  <c r="AK263" i="3"/>
  <c r="AJ264" i="3"/>
  <c r="AK264" i="3"/>
  <c r="AJ265" i="3"/>
  <c r="AK265" i="3"/>
  <c r="AJ266" i="3"/>
  <c r="AK266" i="3"/>
  <c r="AJ267" i="3"/>
  <c r="AK267" i="3"/>
  <c r="AJ268" i="3"/>
  <c r="AK268" i="3"/>
  <c r="AJ269" i="3"/>
  <c r="AK269" i="3"/>
  <c r="AJ270" i="3"/>
  <c r="AK270" i="3"/>
  <c r="AJ271" i="3"/>
  <c r="AK271" i="3"/>
  <c r="AJ272" i="3"/>
  <c r="AK272" i="3"/>
  <c r="AJ273" i="3"/>
  <c r="AK273" i="3"/>
  <c r="AJ274" i="3"/>
  <c r="AK274" i="3"/>
  <c r="AJ275" i="3"/>
  <c r="AK275" i="3"/>
  <c r="AJ276" i="3"/>
  <c r="AK276" i="3"/>
  <c r="AJ277" i="3"/>
  <c r="AK277" i="3"/>
  <c r="AJ278" i="3"/>
  <c r="AK278" i="3"/>
  <c r="AJ279" i="3"/>
  <c r="AK279" i="3"/>
  <c r="AJ280" i="3"/>
  <c r="AK280" i="3"/>
  <c r="AJ281" i="3"/>
  <c r="AK281" i="3"/>
  <c r="AJ282" i="3"/>
  <c r="AK282" i="3"/>
  <c r="AJ283" i="3"/>
  <c r="AK283" i="3"/>
  <c r="AJ284" i="3"/>
  <c r="AK284" i="3"/>
  <c r="AJ285" i="3"/>
  <c r="AK285" i="3"/>
  <c r="AJ286" i="3"/>
  <c r="AK286" i="3"/>
  <c r="AJ287" i="3"/>
  <c r="AK287" i="3"/>
  <c r="AJ288" i="3"/>
  <c r="AK288" i="3"/>
  <c r="AJ289" i="3"/>
  <c r="AK289" i="3"/>
  <c r="AJ290" i="3"/>
  <c r="AK290" i="3"/>
  <c r="AJ291" i="3"/>
  <c r="AK291" i="3"/>
  <c r="AJ292" i="3"/>
  <c r="AK292" i="3"/>
  <c r="AJ293" i="3"/>
  <c r="AK293" i="3"/>
  <c r="AJ294" i="3"/>
  <c r="AK294" i="3"/>
  <c r="AJ295" i="3"/>
  <c r="AK295" i="3"/>
  <c r="AJ296" i="3"/>
  <c r="AK296" i="3"/>
  <c r="AJ297" i="3"/>
  <c r="AK297" i="3"/>
  <c r="AJ298" i="3"/>
  <c r="AK298" i="3"/>
  <c r="AJ299" i="3"/>
  <c r="AK299" i="3"/>
  <c r="AJ300" i="3"/>
  <c r="AK300" i="3"/>
  <c r="AJ301" i="3"/>
  <c r="AK301" i="3"/>
  <c r="AJ302" i="3"/>
  <c r="AK302" i="3"/>
  <c r="AJ303" i="3"/>
  <c r="AK303" i="3"/>
  <c r="AJ304" i="3"/>
  <c r="AK304" i="3"/>
  <c r="AJ305" i="3"/>
  <c r="AK305" i="3"/>
  <c r="AJ306" i="3"/>
  <c r="AK306" i="3"/>
  <c r="AJ307" i="3"/>
  <c r="AK307" i="3"/>
  <c r="AJ308" i="3"/>
  <c r="AK308" i="3"/>
  <c r="AJ309" i="3"/>
  <c r="AK309" i="3"/>
  <c r="AJ310" i="3"/>
  <c r="AK310" i="3"/>
  <c r="AJ311" i="3"/>
  <c r="AK311" i="3"/>
  <c r="AJ312" i="3"/>
  <c r="AK312" i="3"/>
  <c r="AJ313" i="3"/>
  <c r="AK313" i="3"/>
  <c r="AJ314" i="3"/>
  <c r="AK314" i="3"/>
  <c r="AJ315" i="3"/>
  <c r="AK315" i="3"/>
  <c r="AJ316" i="3"/>
  <c r="AK316" i="3"/>
  <c r="AJ317" i="3"/>
  <c r="AK317" i="3"/>
  <c r="AJ318" i="3"/>
  <c r="AK318" i="3"/>
  <c r="AJ319" i="3"/>
  <c r="AK319" i="3"/>
  <c r="AJ320" i="3"/>
  <c r="AK320" i="3"/>
  <c r="AJ321" i="3"/>
  <c r="AK321" i="3"/>
  <c r="AJ322" i="3"/>
  <c r="AK322" i="3"/>
  <c r="AJ323" i="3"/>
  <c r="AK323" i="3"/>
  <c r="AJ324" i="3"/>
  <c r="AK324" i="3"/>
  <c r="AJ325" i="3"/>
  <c r="AK325" i="3"/>
  <c r="AJ326" i="3"/>
  <c r="AK326" i="3"/>
  <c r="AJ327" i="3"/>
  <c r="AK327" i="3"/>
  <c r="AJ328" i="3"/>
  <c r="AK328" i="3"/>
  <c r="AJ329" i="3"/>
  <c r="AK329" i="3"/>
  <c r="AJ330" i="3"/>
  <c r="AK330" i="3"/>
  <c r="AJ331" i="3"/>
  <c r="AK331" i="3"/>
  <c r="AJ332" i="3"/>
  <c r="AK332" i="3"/>
  <c r="AJ333" i="3"/>
  <c r="AK333" i="3"/>
  <c r="AJ334" i="3"/>
  <c r="AK334" i="3"/>
  <c r="AJ335" i="3"/>
  <c r="AK335" i="3"/>
  <c r="AJ336" i="3"/>
  <c r="AK336" i="3"/>
  <c r="AJ337" i="3"/>
  <c r="AK337" i="3"/>
  <c r="AJ338" i="3"/>
  <c r="AK338" i="3"/>
  <c r="AJ339" i="3"/>
  <c r="AK339" i="3"/>
  <c r="AJ340" i="3"/>
  <c r="AK340" i="3"/>
  <c r="AJ341" i="3"/>
  <c r="AK341" i="3"/>
  <c r="AJ342" i="3"/>
  <c r="AK342" i="3"/>
  <c r="AJ343" i="3"/>
  <c r="AK343" i="3"/>
  <c r="AJ344" i="3"/>
  <c r="AK344" i="3"/>
  <c r="AJ345" i="3"/>
  <c r="AK345" i="3"/>
  <c r="AJ346" i="3"/>
  <c r="AK346" i="3"/>
  <c r="AJ347" i="3"/>
  <c r="AK347" i="3"/>
  <c r="AJ348" i="3"/>
  <c r="AK348" i="3"/>
  <c r="AJ349" i="3"/>
  <c r="AK349" i="3"/>
  <c r="AJ350" i="3"/>
  <c r="AK350" i="3"/>
  <c r="AJ351" i="3"/>
  <c r="AK351" i="3"/>
  <c r="AJ352" i="3"/>
  <c r="AK352" i="3"/>
  <c r="AJ353" i="3"/>
  <c r="AK353" i="3"/>
  <c r="AJ354" i="3"/>
  <c r="AK354" i="3"/>
  <c r="AJ355" i="3"/>
  <c r="AK355" i="3"/>
  <c r="AJ356" i="3"/>
  <c r="AK356" i="3"/>
  <c r="AJ357" i="3"/>
  <c r="AK357" i="3"/>
  <c r="AJ358" i="3"/>
  <c r="AK358" i="3"/>
  <c r="AJ359" i="3"/>
  <c r="AK359" i="3"/>
  <c r="AJ360" i="3"/>
  <c r="AK360" i="3"/>
  <c r="AJ361" i="3"/>
  <c r="AK361" i="3"/>
  <c r="AJ362" i="3"/>
  <c r="AK362" i="3"/>
  <c r="AJ363" i="3"/>
  <c r="AK363" i="3"/>
  <c r="AJ364" i="3"/>
  <c r="AK364" i="3"/>
  <c r="AJ365" i="3"/>
  <c r="AK365" i="3"/>
  <c r="AJ366" i="3"/>
  <c r="AK366" i="3"/>
  <c r="AJ367" i="3"/>
  <c r="AK367" i="3"/>
  <c r="AJ368" i="3"/>
  <c r="AK368" i="3"/>
  <c r="AJ369" i="3"/>
  <c r="AK369" i="3"/>
  <c r="AJ370" i="3"/>
  <c r="AK370" i="3"/>
  <c r="AJ371" i="3"/>
  <c r="AK371" i="3"/>
  <c r="AJ372" i="3"/>
  <c r="AK372" i="3"/>
  <c r="AJ373" i="3"/>
  <c r="AK373" i="3"/>
  <c r="AJ374" i="3"/>
  <c r="AK374" i="3"/>
  <c r="AJ375" i="3"/>
  <c r="AK375" i="3"/>
  <c r="AJ376" i="3"/>
  <c r="AK376" i="3"/>
  <c r="AJ377" i="3"/>
  <c r="AK377" i="3"/>
  <c r="AJ378" i="3"/>
  <c r="AK378" i="3"/>
  <c r="AJ379" i="3"/>
  <c r="AK379" i="3"/>
  <c r="AJ380" i="3"/>
  <c r="AK380" i="3"/>
  <c r="AJ381" i="3"/>
  <c r="AK381" i="3"/>
  <c r="AJ382" i="3"/>
  <c r="AK382" i="3"/>
  <c r="AJ383" i="3"/>
  <c r="AK383" i="3"/>
  <c r="AJ384" i="3"/>
  <c r="AK384" i="3"/>
  <c r="AJ385" i="3"/>
  <c r="AK385" i="3"/>
  <c r="AJ386" i="3"/>
  <c r="AK386" i="3"/>
  <c r="AJ387" i="3"/>
  <c r="AK387" i="3"/>
  <c r="AJ388" i="3"/>
  <c r="AK388" i="3"/>
  <c r="AJ389" i="3"/>
  <c r="AK389" i="3"/>
  <c r="AJ390" i="3"/>
  <c r="AK390" i="3"/>
  <c r="AJ391" i="3"/>
  <c r="AK391" i="3"/>
  <c r="AJ392" i="3"/>
  <c r="AK392" i="3"/>
  <c r="AJ393" i="3"/>
  <c r="AK393" i="3"/>
  <c r="AJ394" i="3"/>
  <c r="AK394" i="3"/>
  <c r="AJ395" i="3"/>
  <c r="AK395" i="3"/>
  <c r="AJ396" i="3"/>
  <c r="AK396" i="3"/>
  <c r="AJ397" i="3"/>
  <c r="AK397" i="3"/>
  <c r="AJ398" i="3"/>
  <c r="AK398" i="3"/>
  <c r="AJ399" i="3"/>
  <c r="AK399" i="3"/>
  <c r="AJ400" i="3"/>
  <c r="AK400" i="3"/>
  <c r="AJ401" i="3"/>
  <c r="AK401" i="3"/>
  <c r="AJ402" i="3"/>
  <c r="AK402" i="3"/>
  <c r="AJ403" i="3"/>
  <c r="AK403" i="3"/>
  <c r="AJ404" i="3"/>
  <c r="AK404" i="3"/>
  <c r="AJ405" i="3"/>
  <c r="AK405" i="3"/>
  <c r="AJ406" i="3"/>
  <c r="AK406" i="3"/>
  <c r="AJ407" i="3"/>
  <c r="AK407" i="3"/>
  <c r="AJ408" i="3"/>
  <c r="AK408" i="3"/>
  <c r="AJ409" i="3"/>
  <c r="AK409" i="3"/>
  <c r="AJ410" i="3"/>
  <c r="AK410" i="3"/>
  <c r="AJ411" i="3"/>
  <c r="AK411" i="3"/>
  <c r="AJ412" i="3"/>
  <c r="AK412" i="3"/>
  <c r="AJ413" i="3"/>
  <c r="AK413" i="3"/>
  <c r="AJ414" i="3"/>
  <c r="AK414" i="3"/>
  <c r="AJ415" i="3"/>
  <c r="AK415" i="3"/>
  <c r="AJ416" i="3"/>
  <c r="AK416" i="3"/>
  <c r="AJ417" i="3"/>
  <c r="AK417" i="3"/>
  <c r="AJ418" i="3"/>
  <c r="AK418" i="3"/>
  <c r="AJ419" i="3"/>
  <c r="AK419" i="3"/>
  <c r="AJ420" i="3"/>
  <c r="AK420" i="3"/>
  <c r="AJ421" i="3"/>
  <c r="AK421" i="3"/>
  <c r="AJ422" i="3"/>
  <c r="AK422" i="3"/>
  <c r="AJ423" i="3"/>
  <c r="AK423" i="3"/>
  <c r="AJ424" i="3"/>
  <c r="AK424" i="3"/>
  <c r="AJ425" i="3"/>
  <c r="AK425" i="3"/>
  <c r="AJ426" i="3"/>
  <c r="AK426" i="3"/>
  <c r="AJ427" i="3"/>
  <c r="AK427" i="3"/>
  <c r="AJ428" i="3"/>
  <c r="AK428" i="3"/>
  <c r="AJ429" i="3"/>
  <c r="AK429" i="3"/>
  <c r="AJ430" i="3"/>
  <c r="AK430" i="3"/>
  <c r="AJ431" i="3"/>
  <c r="AK431" i="3"/>
  <c r="AJ432" i="3"/>
  <c r="AK432" i="3"/>
  <c r="AJ433" i="3"/>
  <c r="AK433" i="3"/>
  <c r="AJ434" i="3"/>
  <c r="AK434" i="3"/>
  <c r="AJ435" i="3"/>
  <c r="AK435" i="3"/>
  <c r="AJ436" i="3"/>
  <c r="AK436" i="3"/>
  <c r="AJ437" i="3"/>
  <c r="AK437" i="3"/>
  <c r="AJ438" i="3"/>
  <c r="AK438" i="3"/>
  <c r="AJ439" i="3"/>
  <c r="AK439" i="3"/>
  <c r="AJ440" i="3"/>
  <c r="AK440" i="3"/>
  <c r="AJ441" i="3"/>
  <c r="AK441" i="3"/>
  <c r="AJ442" i="3"/>
  <c r="AK442" i="3"/>
  <c r="AJ443" i="3"/>
  <c r="AK443" i="3"/>
  <c r="AJ444" i="3"/>
  <c r="AK444" i="3"/>
  <c r="AJ445" i="3"/>
  <c r="AK445" i="3"/>
  <c r="AJ446" i="3"/>
  <c r="AK446" i="3"/>
  <c r="AJ447" i="3"/>
  <c r="AK447" i="3"/>
  <c r="AJ448" i="3"/>
  <c r="AK448" i="3"/>
  <c r="AJ449" i="3"/>
  <c r="AK449" i="3"/>
  <c r="AJ450" i="3"/>
  <c r="AK450" i="3"/>
  <c r="AJ451" i="3"/>
  <c r="AK451" i="3"/>
  <c r="AJ452" i="3"/>
  <c r="AK452" i="3"/>
  <c r="AJ453" i="3"/>
  <c r="AK453" i="3"/>
  <c r="AJ454" i="3"/>
  <c r="AK454" i="3"/>
  <c r="AJ455" i="3"/>
  <c r="AK455" i="3"/>
  <c r="AJ456" i="3"/>
  <c r="AK456" i="3"/>
  <c r="AJ457" i="3"/>
  <c r="AK457" i="3"/>
  <c r="AJ458" i="3"/>
  <c r="AK458" i="3"/>
  <c r="AJ459" i="3"/>
  <c r="AK459" i="3"/>
  <c r="AJ460" i="3"/>
  <c r="AK460" i="3"/>
  <c r="AJ461" i="3"/>
  <c r="AK461" i="3"/>
  <c r="AJ462" i="3"/>
  <c r="AK462" i="3"/>
  <c r="AJ463" i="3"/>
  <c r="AK463" i="3"/>
  <c r="AJ464" i="3"/>
  <c r="AK464" i="3"/>
  <c r="AJ465" i="3"/>
  <c r="AK465" i="3"/>
  <c r="AJ466" i="3"/>
  <c r="AK466" i="3"/>
  <c r="AJ467" i="3"/>
  <c r="AK467" i="3"/>
  <c r="AJ468" i="3"/>
  <c r="AK468" i="3"/>
  <c r="AJ469" i="3"/>
  <c r="AK469" i="3"/>
  <c r="AJ470" i="3"/>
  <c r="AK470" i="3"/>
  <c r="AJ471" i="3"/>
  <c r="AK471" i="3"/>
  <c r="AJ472" i="3"/>
  <c r="AK472" i="3"/>
  <c r="AJ473" i="3"/>
  <c r="AK473" i="3"/>
  <c r="AJ474" i="3"/>
  <c r="AK474" i="3"/>
  <c r="AJ475" i="3"/>
  <c r="AK475" i="3"/>
  <c r="AJ476" i="3"/>
  <c r="AK476" i="3"/>
  <c r="AJ477" i="3"/>
  <c r="AK477" i="3"/>
  <c r="AJ478" i="3"/>
  <c r="AK478" i="3"/>
  <c r="AJ479" i="3"/>
  <c r="AK479" i="3"/>
  <c r="AJ480" i="3"/>
  <c r="AK480" i="3"/>
  <c r="AJ481" i="3"/>
  <c r="AK481" i="3"/>
  <c r="AJ482" i="3"/>
  <c r="AK482" i="3"/>
  <c r="AJ483" i="3"/>
  <c r="AK483" i="3"/>
  <c r="AJ484" i="3"/>
  <c r="AK484" i="3"/>
  <c r="AJ485" i="3"/>
  <c r="AK485" i="3"/>
  <c r="AJ486" i="3"/>
  <c r="AK486" i="3"/>
  <c r="AJ487" i="3"/>
  <c r="AK487" i="3"/>
  <c r="AJ488" i="3"/>
  <c r="AK488" i="3"/>
  <c r="AJ489" i="3"/>
  <c r="AK489" i="3"/>
  <c r="AJ490" i="3"/>
  <c r="AK490" i="3"/>
  <c r="AJ491" i="3"/>
  <c r="AK491" i="3"/>
  <c r="AJ492" i="3"/>
  <c r="AK492" i="3"/>
  <c r="AJ493" i="3"/>
  <c r="AK493" i="3"/>
  <c r="AJ494" i="3"/>
  <c r="AK494" i="3"/>
  <c r="AJ495" i="3"/>
  <c r="AK495" i="3"/>
  <c r="AJ496" i="3"/>
  <c r="AK496" i="3"/>
  <c r="AJ497" i="3"/>
  <c r="AK497" i="3"/>
  <c r="AJ498" i="3"/>
  <c r="AK498" i="3"/>
  <c r="AJ499" i="3"/>
  <c r="AK499" i="3"/>
  <c r="AJ500" i="3"/>
  <c r="AK500" i="3"/>
  <c r="AJ501" i="3"/>
  <c r="AK501" i="3"/>
  <c r="AJ502" i="3"/>
  <c r="AK502" i="3"/>
  <c r="AJ503" i="3"/>
  <c r="AK503" i="3"/>
  <c r="AJ504" i="3"/>
  <c r="AK504" i="3"/>
  <c r="AJ505" i="3"/>
  <c r="AK505" i="3"/>
  <c r="AJ506" i="3"/>
  <c r="AK506" i="3"/>
  <c r="AJ507" i="3"/>
  <c r="AK507" i="3"/>
  <c r="AJ508" i="3"/>
  <c r="AK508" i="3"/>
  <c r="AJ509" i="3"/>
  <c r="AK509" i="3"/>
  <c r="AJ510" i="3"/>
  <c r="AK510" i="3"/>
  <c r="AJ511" i="3"/>
  <c r="AK511" i="3"/>
  <c r="AJ512" i="3"/>
  <c r="AK512" i="3"/>
  <c r="AJ513" i="3"/>
  <c r="AK513" i="3"/>
  <c r="AJ514" i="3"/>
  <c r="AK514" i="3"/>
  <c r="AJ515" i="3"/>
  <c r="AK515" i="3"/>
  <c r="AJ516" i="3"/>
  <c r="AK516" i="3"/>
  <c r="AJ517" i="3"/>
  <c r="AK517" i="3"/>
  <c r="AJ518" i="3"/>
  <c r="AK518" i="3"/>
  <c r="AJ519" i="3"/>
  <c r="AK519" i="3"/>
  <c r="AJ520" i="3"/>
  <c r="AK520" i="3"/>
  <c r="AJ521" i="3"/>
  <c r="AK521" i="3"/>
  <c r="AJ522" i="3"/>
  <c r="AK522" i="3"/>
  <c r="AJ523" i="3"/>
  <c r="AK523" i="3"/>
  <c r="AJ524" i="3"/>
  <c r="AK524" i="3"/>
  <c r="AJ525" i="3"/>
  <c r="AK525" i="3"/>
  <c r="AJ526" i="3"/>
  <c r="AK526" i="3"/>
  <c r="AJ527" i="3"/>
  <c r="AK527" i="3"/>
  <c r="AJ528" i="3"/>
  <c r="AK528" i="3"/>
  <c r="AJ529" i="3"/>
  <c r="AK529" i="3"/>
  <c r="AJ530" i="3"/>
  <c r="AK530" i="3"/>
  <c r="AJ531" i="3"/>
  <c r="AK531" i="3"/>
  <c r="AJ532" i="3"/>
  <c r="AK532" i="3"/>
  <c r="AJ533" i="3"/>
  <c r="AK533" i="3"/>
  <c r="AJ534" i="3"/>
  <c r="AK534" i="3"/>
  <c r="AJ535" i="3"/>
  <c r="AK535" i="3"/>
  <c r="AJ536" i="3"/>
  <c r="AK536" i="3"/>
  <c r="AJ537" i="3"/>
  <c r="AK537" i="3"/>
  <c r="AJ538" i="3"/>
  <c r="AK538" i="3"/>
  <c r="AJ539" i="3"/>
  <c r="AK539" i="3"/>
  <c r="AJ540" i="3"/>
  <c r="AK540" i="3"/>
  <c r="AJ541" i="3"/>
  <c r="AK541" i="3"/>
  <c r="AJ542" i="3"/>
  <c r="AK542" i="3"/>
  <c r="AJ543" i="3"/>
  <c r="AK543" i="3"/>
  <c r="AJ544" i="3"/>
  <c r="AK544" i="3"/>
  <c r="AJ545" i="3"/>
  <c r="AK545" i="3"/>
  <c r="AJ546" i="3"/>
  <c r="AK546" i="3"/>
  <c r="AJ547" i="3"/>
  <c r="AK547" i="3"/>
  <c r="AJ548" i="3"/>
  <c r="AK548" i="3"/>
  <c r="AJ549" i="3"/>
  <c r="AK549" i="3"/>
  <c r="AJ550" i="3"/>
  <c r="AK550" i="3"/>
  <c r="AJ551" i="3"/>
  <c r="AK551" i="3"/>
  <c r="AJ552" i="3"/>
  <c r="AK552" i="3"/>
  <c r="AJ553" i="3"/>
  <c r="AK553" i="3"/>
  <c r="AJ554" i="3"/>
  <c r="AK554" i="3"/>
  <c r="AJ555" i="3"/>
  <c r="AK555" i="3"/>
  <c r="AJ556" i="3"/>
  <c r="AK556" i="3"/>
  <c r="AJ557" i="3"/>
  <c r="AK557" i="3"/>
  <c r="AJ558" i="3"/>
  <c r="AK558" i="3"/>
  <c r="AJ559" i="3"/>
  <c r="AK559" i="3"/>
  <c r="AJ560" i="3"/>
  <c r="AK560" i="3"/>
  <c r="AJ561" i="3"/>
  <c r="AK561" i="3"/>
  <c r="AJ562" i="3"/>
  <c r="AK562" i="3"/>
  <c r="AJ563" i="3"/>
  <c r="AK563" i="3"/>
  <c r="AJ564" i="3"/>
  <c r="AK564" i="3"/>
  <c r="AJ565" i="3"/>
  <c r="AK565" i="3"/>
  <c r="AJ566" i="3"/>
  <c r="AK566" i="3"/>
  <c r="AJ567" i="3"/>
  <c r="AK567" i="3"/>
  <c r="AJ568" i="3"/>
  <c r="AK568" i="3"/>
  <c r="AJ569" i="3"/>
  <c r="AK569" i="3"/>
  <c r="AJ570" i="3"/>
  <c r="AK570" i="3"/>
  <c r="AJ571" i="3"/>
  <c r="AK571" i="3"/>
  <c r="AJ572" i="3"/>
  <c r="AK572" i="3"/>
  <c r="AJ573" i="3"/>
  <c r="AK573" i="3"/>
  <c r="AJ574" i="3"/>
  <c r="AK574" i="3"/>
  <c r="AJ575" i="3"/>
  <c r="AK575" i="3"/>
  <c r="AJ576" i="3"/>
  <c r="AK576" i="3"/>
  <c r="AJ577" i="3"/>
  <c r="AK577" i="3"/>
  <c r="AJ578" i="3"/>
  <c r="AK578" i="3"/>
  <c r="AJ579" i="3"/>
  <c r="AK579" i="3"/>
  <c r="AJ580" i="3"/>
  <c r="AK580" i="3"/>
  <c r="AJ581" i="3"/>
  <c r="AK581" i="3"/>
  <c r="AJ582" i="3"/>
  <c r="AK582" i="3"/>
  <c r="AJ583" i="3"/>
  <c r="AK583" i="3"/>
  <c r="AJ584" i="3"/>
  <c r="AK584" i="3"/>
  <c r="AJ585" i="3"/>
  <c r="AK585" i="3"/>
  <c r="AJ586" i="3"/>
  <c r="AK586" i="3"/>
  <c r="AJ587" i="3"/>
  <c r="AK587" i="3"/>
  <c r="AJ588" i="3"/>
  <c r="AK588" i="3"/>
  <c r="AJ589" i="3"/>
  <c r="AK589" i="3"/>
  <c r="AJ590" i="3"/>
  <c r="AK590" i="3"/>
  <c r="AJ591" i="3"/>
  <c r="AK591" i="3"/>
  <c r="AJ592" i="3"/>
  <c r="AK592" i="3"/>
  <c r="AJ593" i="3"/>
  <c r="AK593" i="3"/>
  <c r="AJ594" i="3"/>
  <c r="AK594" i="3"/>
  <c r="AJ595" i="3"/>
  <c r="AK595" i="3"/>
  <c r="AJ596" i="3"/>
  <c r="AK596" i="3"/>
  <c r="AJ597" i="3"/>
  <c r="AK597" i="3"/>
  <c r="AJ598" i="3"/>
  <c r="AK598" i="3"/>
  <c r="AJ599" i="3"/>
  <c r="AK599" i="3"/>
  <c r="AJ600" i="3"/>
  <c r="AK600" i="3"/>
  <c r="AJ601" i="3"/>
  <c r="AK601" i="3"/>
  <c r="AJ602" i="3"/>
  <c r="AK602" i="3"/>
  <c r="AJ603" i="3"/>
  <c r="AK603" i="3"/>
  <c r="AJ604" i="3"/>
  <c r="AK604" i="3"/>
  <c r="AJ605" i="3"/>
  <c r="AK605" i="3"/>
  <c r="AJ606" i="3"/>
  <c r="AK606" i="3"/>
  <c r="AJ607" i="3"/>
  <c r="AK607" i="3"/>
  <c r="AJ608" i="3"/>
  <c r="AK608" i="3"/>
  <c r="AJ609" i="3"/>
  <c r="AK609" i="3"/>
  <c r="AJ610" i="3"/>
  <c r="AK610" i="3"/>
  <c r="AJ611" i="3"/>
  <c r="AK611" i="3"/>
  <c r="AJ612" i="3"/>
  <c r="AK612" i="3"/>
  <c r="AJ613" i="3"/>
  <c r="AK613" i="3"/>
  <c r="AJ614" i="3"/>
  <c r="AK614" i="3"/>
  <c r="AJ615" i="3"/>
  <c r="AK615" i="3"/>
  <c r="AJ616" i="3"/>
  <c r="AK616" i="3"/>
  <c r="AJ617" i="3"/>
  <c r="AK617" i="3"/>
  <c r="AJ618" i="3"/>
  <c r="AK618" i="3"/>
  <c r="AJ619" i="3"/>
  <c r="AK619" i="3"/>
  <c r="AJ620" i="3"/>
  <c r="AK620" i="3"/>
  <c r="AJ621" i="3"/>
  <c r="AK621" i="3"/>
  <c r="AJ622" i="3"/>
  <c r="AK622" i="3"/>
  <c r="AJ623" i="3"/>
  <c r="AK623" i="3"/>
  <c r="AJ624" i="3"/>
  <c r="AK624" i="3"/>
  <c r="AJ625" i="3"/>
  <c r="AK625" i="3"/>
  <c r="AJ626" i="3"/>
  <c r="AK626" i="3"/>
  <c r="AJ627" i="3"/>
  <c r="AK627" i="3"/>
  <c r="AJ628" i="3"/>
  <c r="AK628" i="3"/>
  <c r="AJ629" i="3"/>
  <c r="AK629" i="3"/>
  <c r="AJ630" i="3"/>
  <c r="AK630" i="3"/>
  <c r="AJ631" i="3"/>
  <c r="AK631" i="3"/>
  <c r="AJ632" i="3"/>
  <c r="AK632" i="3"/>
  <c r="AJ633" i="3"/>
  <c r="AK633" i="3"/>
  <c r="AJ634" i="3"/>
  <c r="AK634" i="3"/>
  <c r="AJ635" i="3"/>
  <c r="AK635" i="3"/>
  <c r="AJ636" i="3"/>
  <c r="AK636" i="3"/>
  <c r="AJ637" i="3"/>
  <c r="AK637" i="3"/>
  <c r="AJ638" i="3"/>
  <c r="AK638" i="3"/>
  <c r="AJ639" i="3"/>
  <c r="AK639" i="3"/>
  <c r="AJ640" i="3"/>
  <c r="AK640" i="3"/>
  <c r="AJ641" i="3"/>
  <c r="AK641" i="3"/>
  <c r="AJ642" i="3"/>
  <c r="AK642" i="3"/>
  <c r="AJ643" i="3"/>
  <c r="AK643" i="3"/>
  <c r="AJ644" i="3"/>
  <c r="AK644" i="3"/>
  <c r="AJ645" i="3"/>
  <c r="AK645" i="3"/>
  <c r="AJ646" i="3"/>
  <c r="AK646" i="3"/>
  <c r="AJ647" i="3"/>
  <c r="AK647" i="3"/>
  <c r="AJ648" i="3"/>
  <c r="AK648" i="3"/>
  <c r="AJ649" i="3"/>
  <c r="AK649" i="3"/>
  <c r="AJ650" i="3"/>
  <c r="AK650" i="3"/>
  <c r="AJ651" i="3"/>
  <c r="AK651" i="3"/>
  <c r="AJ652" i="3"/>
  <c r="AK652" i="3"/>
  <c r="AJ653" i="3"/>
  <c r="AK653" i="3"/>
  <c r="AJ654" i="3"/>
  <c r="AK654" i="3"/>
  <c r="AJ655" i="3"/>
  <c r="AK655" i="3"/>
  <c r="AJ656" i="3"/>
  <c r="AK656" i="3"/>
  <c r="AJ657" i="3"/>
  <c r="AK657" i="3"/>
  <c r="AJ658" i="3"/>
  <c r="AK658" i="3"/>
  <c r="AJ659" i="3"/>
  <c r="AK659" i="3"/>
  <c r="AJ660" i="3"/>
  <c r="AK660" i="3"/>
  <c r="AJ661" i="3"/>
  <c r="AK661" i="3"/>
  <c r="AJ662" i="3"/>
  <c r="AK662" i="3"/>
  <c r="AJ663" i="3"/>
  <c r="AK663" i="3"/>
  <c r="AJ664" i="3"/>
  <c r="AK664" i="3"/>
  <c r="AJ665" i="3"/>
  <c r="AK665" i="3"/>
  <c r="AJ666" i="3"/>
  <c r="AK666" i="3"/>
  <c r="AJ667" i="3"/>
  <c r="AK667" i="3"/>
  <c r="AJ668" i="3"/>
  <c r="AK668" i="3"/>
  <c r="AJ669" i="3"/>
  <c r="AK669" i="3"/>
  <c r="AJ670" i="3"/>
  <c r="AK670" i="3"/>
  <c r="AJ671" i="3"/>
  <c r="AK671" i="3"/>
  <c r="AJ672" i="3"/>
  <c r="AK672" i="3"/>
  <c r="AJ673" i="3"/>
  <c r="AK673" i="3"/>
  <c r="AJ674" i="3"/>
  <c r="AK674" i="3"/>
  <c r="AJ675" i="3"/>
  <c r="AK675" i="3"/>
  <c r="AJ676" i="3"/>
  <c r="AK676" i="3"/>
  <c r="AJ677" i="3"/>
  <c r="AK677" i="3"/>
  <c r="AJ678" i="3"/>
  <c r="AK678" i="3"/>
  <c r="AJ679" i="3"/>
  <c r="AK679" i="3"/>
  <c r="AJ680" i="3"/>
  <c r="AK680" i="3"/>
  <c r="AJ681" i="3"/>
  <c r="AK681" i="3"/>
  <c r="AJ682" i="3"/>
  <c r="AK682" i="3"/>
  <c r="AJ683" i="3"/>
  <c r="AK683" i="3"/>
  <c r="AJ684" i="3"/>
  <c r="AK684" i="3"/>
  <c r="AJ685" i="3"/>
  <c r="AK685" i="3"/>
  <c r="AJ686" i="3"/>
  <c r="AK686" i="3"/>
  <c r="AJ687" i="3"/>
  <c r="AK687" i="3"/>
  <c r="AJ688" i="3"/>
  <c r="AK688" i="3"/>
  <c r="AJ689" i="3"/>
  <c r="AK689" i="3"/>
  <c r="AJ690" i="3"/>
  <c r="AK690" i="3"/>
  <c r="AJ691" i="3"/>
  <c r="AK691" i="3"/>
  <c r="AJ692" i="3"/>
  <c r="AK692" i="3"/>
  <c r="AJ693" i="3"/>
  <c r="AK693" i="3"/>
  <c r="AJ694" i="3"/>
  <c r="AK694" i="3"/>
  <c r="AJ695" i="3"/>
  <c r="AK695" i="3"/>
  <c r="AJ696" i="3"/>
  <c r="AK696" i="3"/>
  <c r="AJ697" i="3"/>
  <c r="AK697" i="3"/>
  <c r="AJ698" i="3"/>
  <c r="AK698" i="3"/>
  <c r="AJ699" i="3"/>
  <c r="AK699" i="3"/>
  <c r="AJ700" i="3"/>
  <c r="AK700" i="3"/>
  <c r="AJ701" i="3"/>
  <c r="AK701" i="3"/>
  <c r="AJ702" i="3"/>
  <c r="AK702" i="3"/>
  <c r="AJ703" i="3"/>
  <c r="AK703" i="3"/>
  <c r="AJ704" i="3"/>
  <c r="AK704" i="3"/>
  <c r="AJ705" i="3"/>
  <c r="AK705" i="3"/>
  <c r="AJ706" i="3"/>
  <c r="AK706" i="3"/>
  <c r="AJ707" i="3"/>
  <c r="AK707" i="3"/>
  <c r="AJ708" i="3"/>
  <c r="AK708" i="3"/>
  <c r="AJ709" i="3"/>
  <c r="AK709" i="3"/>
  <c r="AJ710" i="3"/>
  <c r="AK710" i="3"/>
  <c r="AJ711" i="3"/>
  <c r="AK711" i="3"/>
  <c r="AJ712" i="3"/>
  <c r="AK712" i="3"/>
  <c r="AJ713" i="3"/>
  <c r="AK713" i="3"/>
  <c r="AJ714" i="3"/>
  <c r="AK714" i="3"/>
  <c r="AJ715" i="3"/>
  <c r="AK715" i="3"/>
  <c r="AJ716" i="3"/>
  <c r="AK716" i="3"/>
  <c r="AJ717" i="3"/>
  <c r="AK717" i="3"/>
  <c r="AJ718" i="3"/>
  <c r="AK718" i="3"/>
  <c r="AJ719" i="3"/>
  <c r="AK719" i="3"/>
  <c r="AJ720" i="3"/>
  <c r="AK720" i="3"/>
  <c r="AJ721" i="3"/>
  <c r="AK721" i="3"/>
  <c r="AJ722" i="3"/>
  <c r="AK722" i="3"/>
  <c r="AJ723" i="3"/>
  <c r="AK723" i="3"/>
  <c r="AJ724" i="3"/>
  <c r="AK724" i="3"/>
  <c r="AJ725" i="3"/>
  <c r="AK725" i="3"/>
  <c r="AJ726" i="3"/>
  <c r="AK726" i="3"/>
  <c r="AJ727" i="3"/>
  <c r="AK727" i="3"/>
  <c r="AJ728" i="3"/>
  <c r="AK728" i="3"/>
  <c r="AJ729" i="3"/>
  <c r="AK729" i="3"/>
  <c r="AJ730" i="3"/>
  <c r="AK730" i="3"/>
  <c r="AJ731" i="3"/>
  <c r="AK731" i="3"/>
  <c r="AJ732" i="3"/>
  <c r="AK732" i="3"/>
  <c r="AJ733" i="3"/>
  <c r="AK733" i="3"/>
  <c r="AJ734" i="3"/>
  <c r="AK734" i="3"/>
  <c r="AJ735" i="3"/>
  <c r="AK735" i="3"/>
  <c r="AJ736" i="3"/>
  <c r="AK736" i="3"/>
  <c r="AJ737" i="3"/>
  <c r="AK737" i="3"/>
  <c r="AJ738" i="3"/>
  <c r="AK738" i="3"/>
  <c r="AJ739" i="3"/>
  <c r="AK739" i="3"/>
  <c r="AJ740" i="3"/>
  <c r="AK740" i="3"/>
  <c r="AJ741" i="3"/>
  <c r="AK741" i="3"/>
  <c r="AJ742" i="3"/>
  <c r="AK742" i="3"/>
  <c r="AJ743" i="3"/>
  <c r="AK743" i="3"/>
  <c r="AJ744" i="3"/>
  <c r="AK744" i="3"/>
  <c r="AJ745" i="3"/>
  <c r="AK745" i="3"/>
  <c r="AJ746" i="3"/>
  <c r="AK746" i="3"/>
  <c r="AJ747" i="3"/>
  <c r="AK747" i="3"/>
  <c r="AJ748" i="3"/>
  <c r="AK748" i="3"/>
  <c r="AJ749" i="3"/>
  <c r="AK749" i="3"/>
  <c r="AJ750" i="3"/>
  <c r="AK750" i="3"/>
  <c r="AJ751" i="3"/>
  <c r="AK751" i="3"/>
  <c r="AJ752" i="3"/>
  <c r="AK752" i="3"/>
  <c r="AJ753" i="3"/>
  <c r="AK753" i="3"/>
  <c r="AJ754" i="3"/>
  <c r="AK754" i="3"/>
  <c r="AJ755" i="3"/>
  <c r="AK755" i="3"/>
  <c r="AJ756" i="3"/>
  <c r="AK756" i="3"/>
  <c r="AJ757" i="3"/>
  <c r="AK757" i="3"/>
  <c r="AJ758" i="3"/>
  <c r="AK758" i="3"/>
  <c r="AJ759" i="3"/>
  <c r="AK759" i="3"/>
  <c r="AJ760" i="3"/>
  <c r="AK760" i="3"/>
  <c r="AJ761" i="3"/>
  <c r="AK761" i="3"/>
  <c r="AJ762" i="3"/>
  <c r="AK762" i="3"/>
  <c r="AJ763" i="3"/>
  <c r="AK763" i="3"/>
  <c r="AJ764" i="3"/>
  <c r="AK764" i="3"/>
  <c r="AJ765" i="3"/>
  <c r="AK765" i="3"/>
  <c r="AJ766" i="3"/>
  <c r="AK766" i="3"/>
  <c r="AJ767" i="3"/>
  <c r="AK767" i="3"/>
  <c r="AJ768" i="3"/>
  <c r="AK768" i="3"/>
  <c r="AJ769" i="3"/>
  <c r="AK769" i="3"/>
  <c r="AJ770" i="3"/>
  <c r="AK770" i="3"/>
  <c r="AJ771" i="3"/>
  <c r="AK771" i="3"/>
  <c r="AJ772" i="3"/>
  <c r="AK772" i="3"/>
  <c r="AJ773" i="3"/>
  <c r="AK773" i="3"/>
  <c r="AJ774" i="3"/>
  <c r="AK774" i="3"/>
  <c r="AJ775" i="3"/>
  <c r="AK775" i="3"/>
  <c r="AJ776" i="3"/>
  <c r="AK776" i="3"/>
  <c r="AJ777" i="3"/>
  <c r="AK777" i="3"/>
  <c r="AJ778" i="3"/>
  <c r="AK778" i="3"/>
  <c r="AJ779" i="3"/>
  <c r="AK779" i="3"/>
  <c r="AJ780" i="3"/>
  <c r="AK780" i="3"/>
  <c r="AJ781" i="3"/>
  <c r="AK781" i="3"/>
  <c r="AJ782" i="3"/>
  <c r="AK782" i="3"/>
  <c r="AJ783" i="3"/>
  <c r="AK783" i="3"/>
  <c r="AJ784" i="3"/>
  <c r="AK784" i="3"/>
  <c r="AJ785" i="3"/>
  <c r="AK785" i="3"/>
  <c r="AJ786" i="3"/>
  <c r="AK786" i="3"/>
  <c r="AJ787" i="3"/>
  <c r="AK787" i="3"/>
  <c r="AJ788" i="3"/>
  <c r="AK788" i="3"/>
  <c r="AJ789" i="3"/>
  <c r="AK789" i="3"/>
  <c r="AJ790" i="3"/>
  <c r="AK790" i="3"/>
  <c r="AJ791" i="3"/>
  <c r="AK791" i="3"/>
  <c r="AJ792" i="3"/>
  <c r="AK792" i="3"/>
  <c r="AJ793" i="3"/>
  <c r="AK793" i="3"/>
  <c r="AJ794" i="3"/>
  <c r="AK794" i="3"/>
  <c r="AJ795" i="3"/>
  <c r="AK795" i="3"/>
  <c r="AJ796" i="3"/>
  <c r="AK796" i="3"/>
  <c r="AJ797" i="3"/>
  <c r="AK797" i="3"/>
  <c r="AJ798" i="3"/>
  <c r="AK798" i="3"/>
  <c r="AJ799" i="3"/>
  <c r="AK799" i="3"/>
  <c r="AJ800" i="3"/>
  <c r="AK800" i="3"/>
  <c r="AJ801" i="3"/>
  <c r="AK801" i="3"/>
  <c r="AJ802" i="3"/>
  <c r="AK802" i="3"/>
  <c r="AJ803" i="3"/>
  <c r="AK803" i="3"/>
  <c r="AJ804" i="3"/>
  <c r="AK804" i="3"/>
  <c r="AJ805" i="3"/>
  <c r="AK805" i="3"/>
  <c r="AJ806" i="3"/>
  <c r="AK806" i="3"/>
  <c r="AJ807" i="3"/>
  <c r="AK807" i="3"/>
  <c r="AJ808" i="3"/>
  <c r="AK808" i="3"/>
  <c r="AJ809" i="3"/>
  <c r="AK809" i="3"/>
  <c r="AJ810" i="3"/>
  <c r="AK810" i="3"/>
  <c r="AJ811" i="3"/>
  <c r="AK811" i="3"/>
  <c r="AJ812" i="3"/>
  <c r="AK812" i="3"/>
  <c r="AJ813" i="3"/>
  <c r="AK813" i="3"/>
  <c r="AJ814" i="3"/>
  <c r="AK814" i="3"/>
  <c r="AJ815" i="3"/>
  <c r="AK815" i="3"/>
  <c r="AJ816" i="3"/>
  <c r="AK816" i="3"/>
  <c r="AJ817" i="3"/>
  <c r="AK817" i="3"/>
  <c r="AJ818" i="3"/>
  <c r="AK818" i="3"/>
  <c r="AJ819" i="3"/>
  <c r="AK819" i="3"/>
  <c r="AJ820" i="3"/>
  <c r="AK820" i="3"/>
  <c r="AJ821" i="3"/>
  <c r="AK821" i="3"/>
  <c r="AJ822" i="3"/>
  <c r="AK822" i="3"/>
  <c r="AJ823" i="3"/>
  <c r="AK823" i="3"/>
  <c r="AJ824" i="3"/>
  <c r="AK824" i="3"/>
  <c r="AJ825" i="3"/>
  <c r="AK825" i="3"/>
  <c r="AJ826" i="3"/>
  <c r="AK826" i="3"/>
  <c r="AJ827" i="3"/>
  <c r="AK827" i="3"/>
  <c r="AJ828" i="3"/>
  <c r="AK828" i="3"/>
  <c r="AJ829" i="3"/>
  <c r="AK829" i="3"/>
  <c r="AJ830" i="3"/>
  <c r="AK830" i="3"/>
  <c r="AJ831" i="3"/>
  <c r="AK831" i="3"/>
  <c r="AJ832" i="3"/>
  <c r="AK832" i="3"/>
  <c r="AJ833" i="3"/>
  <c r="AK833" i="3"/>
  <c r="AJ834" i="3"/>
  <c r="AK834" i="3"/>
  <c r="AJ835" i="3"/>
  <c r="AK835" i="3"/>
  <c r="AJ836" i="3"/>
  <c r="AK836" i="3"/>
  <c r="AJ837" i="3"/>
  <c r="AK837" i="3"/>
  <c r="AJ838" i="3"/>
  <c r="AK838" i="3"/>
  <c r="AJ839" i="3"/>
  <c r="AK839" i="3"/>
  <c r="AJ840" i="3"/>
  <c r="AK840" i="3"/>
  <c r="AJ841" i="3"/>
  <c r="AK841" i="3"/>
  <c r="AJ842" i="3"/>
  <c r="AK842" i="3"/>
  <c r="AJ843" i="3"/>
  <c r="AK843" i="3"/>
  <c r="AJ844" i="3"/>
  <c r="AK844" i="3"/>
  <c r="AJ845" i="3"/>
  <c r="AK845" i="3"/>
  <c r="AJ846" i="3"/>
  <c r="AK846" i="3"/>
  <c r="AJ847" i="3"/>
  <c r="AK847" i="3"/>
  <c r="AJ848" i="3"/>
  <c r="AK848" i="3"/>
  <c r="AJ849" i="3"/>
  <c r="AK849" i="3"/>
  <c r="AJ850" i="3"/>
  <c r="AK850" i="3"/>
  <c r="AJ851" i="3"/>
  <c r="AK851" i="3"/>
  <c r="AJ2" i="3"/>
  <c r="AK2" i="3"/>
  <c r="L851" i="3"/>
  <c r="L835" i="3"/>
  <c r="L832" i="3"/>
  <c r="L828" i="3"/>
  <c r="L817" i="3"/>
  <c r="L807" i="3"/>
  <c r="L805" i="3"/>
  <c r="L804" i="3"/>
  <c r="L551" i="3"/>
  <c r="L542" i="3"/>
  <c r="L535" i="3"/>
  <c r="L532" i="3"/>
  <c r="L528" i="3"/>
  <c r="L518" i="3"/>
  <c r="L517" i="3"/>
  <c r="L515" i="3"/>
  <c r="L513" i="3"/>
  <c r="L507" i="3"/>
  <c r="L505" i="3"/>
  <c r="L504" i="3"/>
  <c r="L501" i="3"/>
  <c r="L492" i="3"/>
  <c r="L485" i="3"/>
  <c r="L482" i="3"/>
  <c r="L478" i="3"/>
  <c r="L468" i="3"/>
  <c r="L467" i="3"/>
  <c r="L465" i="3"/>
  <c r="L463" i="3"/>
  <c r="L457" i="3"/>
  <c r="L455" i="3"/>
  <c r="L454" i="3"/>
  <c r="L451" i="3"/>
  <c r="L442" i="3"/>
  <c r="L435" i="3"/>
  <c r="L432" i="3"/>
  <c r="L428" i="3"/>
  <c r="L418" i="3"/>
  <c r="L417" i="3"/>
  <c r="L415" i="3"/>
  <c r="L413" i="3"/>
  <c r="L407" i="3"/>
  <c r="L405" i="3"/>
  <c r="L404" i="3"/>
  <c r="L401" i="3"/>
  <c r="L392" i="3"/>
  <c r="L385" i="3"/>
  <c r="L382" i="3"/>
  <c r="L378" i="3"/>
  <c r="L368" i="3"/>
  <c r="L367" i="3"/>
  <c r="L365" i="3"/>
  <c r="L363" i="3"/>
  <c r="L357" i="3"/>
  <c r="L354" i="3"/>
  <c r="L355" i="3"/>
  <c r="L353" i="3"/>
  <c r="L351" i="3"/>
  <c r="L342" i="3"/>
  <c r="L335" i="3"/>
  <c r="L332" i="3"/>
  <c r="L329" i="3"/>
  <c r="L328" i="3"/>
  <c r="L327" i="3"/>
  <c r="L322" i="3"/>
  <c r="L316" i="3"/>
  <c r="L317" i="3"/>
  <c r="L318" i="3"/>
  <c r="L315" i="3"/>
  <c r="L313" i="3"/>
  <c r="L307" i="3"/>
  <c r="L305" i="3"/>
  <c r="L304" i="3"/>
  <c r="L301" i="3"/>
  <c r="L297" i="3"/>
  <c r="L289" i="3"/>
  <c r="L285" i="3"/>
  <c r="L282" i="3"/>
  <c r="L279" i="3"/>
  <c r="L277" i="3"/>
  <c r="L272" i="3"/>
  <c r="L271" i="3"/>
  <c r="L267" i="3"/>
  <c r="L268" i="3"/>
  <c r="L266" i="3"/>
  <c r="L263" i="3"/>
  <c r="L257" i="3"/>
  <c r="L255" i="3"/>
  <c r="L254" i="3"/>
  <c r="L251" i="3"/>
  <c r="L247" i="3"/>
  <c r="L239" i="3"/>
  <c r="L235" i="3"/>
  <c r="L232" i="3"/>
  <c r="L229" i="3"/>
  <c r="L222" i="3"/>
  <c r="L218" i="3"/>
  <c r="L217" i="3"/>
  <c r="L215" i="3"/>
  <c r="L213" i="3"/>
  <c r="L207" i="3"/>
  <c r="L205" i="3"/>
  <c r="L204" i="3"/>
  <c r="L201" i="3"/>
  <c r="L185" i="3"/>
  <c r="L182" i="3"/>
  <c r="L177" i="3"/>
  <c r="L168" i="3"/>
  <c r="L167" i="3"/>
  <c r="L165" i="3"/>
  <c r="L163" i="3"/>
  <c r="L157" i="3"/>
  <c r="L155" i="3"/>
  <c r="L154" i="3"/>
  <c r="L153" i="3"/>
  <c r="L151" i="3"/>
  <c r="L135" i="3"/>
  <c r="L132" i="3"/>
  <c r="L127" i="3"/>
  <c r="L118" i="3"/>
  <c r="L117" i="3"/>
  <c r="L115" i="3"/>
  <c r="L113" i="3"/>
  <c r="L107" i="3"/>
  <c r="L105" i="3"/>
  <c r="L104" i="3"/>
  <c r="L103" i="3"/>
  <c r="L101" i="3"/>
  <c r="L85" i="3"/>
  <c r="L82" i="3"/>
  <c r="L77" i="3"/>
  <c r="L67" i="3"/>
  <c r="L68" i="3"/>
  <c r="L66" i="3"/>
  <c r="L65" i="3"/>
  <c r="L53" i="3"/>
  <c r="L51" i="3"/>
  <c r="L35" i="3"/>
  <c r="L32" i="3"/>
  <c r="L27" i="3"/>
  <c r="L18" i="3"/>
  <c r="L17" i="3"/>
  <c r="L15" i="3"/>
  <c r="L3" i="3"/>
  <c r="AM502" i="3"/>
  <c r="AM752" i="3"/>
  <c r="AM753" i="3"/>
  <c r="AM754" i="3"/>
  <c r="AM755" i="3"/>
  <c r="AM756" i="3"/>
  <c r="AM757" i="3"/>
  <c r="AM758" i="3"/>
  <c r="AM759" i="3"/>
  <c r="AM760" i="3"/>
  <c r="AM761" i="3"/>
  <c r="AM762" i="3"/>
  <c r="AM763" i="3"/>
  <c r="AM764" i="3"/>
  <c r="AM765" i="3"/>
  <c r="AM766" i="3"/>
  <c r="AM767" i="3"/>
  <c r="AM768" i="3"/>
  <c r="AM769" i="3"/>
  <c r="AM770" i="3"/>
  <c r="AM771" i="3"/>
  <c r="AM772" i="3"/>
  <c r="AM773" i="3"/>
  <c r="AM774" i="3"/>
  <c r="AM775" i="3"/>
  <c r="AM776" i="3"/>
  <c r="AM777" i="3"/>
  <c r="AM778" i="3"/>
  <c r="AM779" i="3"/>
  <c r="AM780" i="3"/>
  <c r="AM781" i="3"/>
  <c r="AM782" i="3"/>
  <c r="AM783" i="3"/>
  <c r="AM784" i="3"/>
  <c r="AM785" i="3"/>
  <c r="AM786" i="3"/>
  <c r="AM787" i="3"/>
  <c r="AM788" i="3"/>
  <c r="AM789" i="3"/>
  <c r="AM790" i="3"/>
  <c r="AM791" i="3"/>
  <c r="AM792" i="3"/>
  <c r="AM793" i="3"/>
  <c r="AM794" i="3"/>
  <c r="AM795" i="3"/>
  <c r="AM796" i="3"/>
  <c r="AM797" i="3"/>
  <c r="AM798" i="3"/>
  <c r="AM799" i="3"/>
  <c r="AM800" i="3"/>
  <c r="AM801" i="3"/>
  <c r="AM802" i="3"/>
  <c r="AM803" i="3"/>
  <c r="AM804" i="3"/>
  <c r="AM805" i="3"/>
  <c r="AM806" i="3"/>
  <c r="AM807" i="3"/>
  <c r="AM808" i="3"/>
  <c r="AM809" i="3"/>
  <c r="AM810" i="3"/>
  <c r="AM811" i="3"/>
  <c r="AM812" i="3"/>
  <c r="AM813" i="3"/>
  <c r="AM814" i="3"/>
  <c r="AM815" i="3"/>
  <c r="AM816" i="3"/>
  <c r="AM817" i="3"/>
  <c r="AM818" i="3"/>
  <c r="AM819" i="3"/>
  <c r="AM820" i="3"/>
  <c r="AM821" i="3"/>
  <c r="AM822" i="3"/>
  <c r="AM823" i="3"/>
  <c r="AM824" i="3"/>
  <c r="AM825" i="3"/>
  <c r="AM826" i="3"/>
  <c r="AM827" i="3"/>
  <c r="AM828" i="3"/>
  <c r="AM829" i="3"/>
  <c r="AM830" i="3"/>
  <c r="AM831" i="3"/>
  <c r="AM832" i="3"/>
  <c r="AM833" i="3"/>
  <c r="AM834" i="3"/>
  <c r="AM835" i="3"/>
  <c r="AM836" i="3"/>
  <c r="AM837" i="3"/>
  <c r="AM838" i="3"/>
  <c r="AM839" i="3"/>
  <c r="AM840" i="3"/>
  <c r="AM841" i="3"/>
  <c r="AM842" i="3"/>
  <c r="AM843" i="3"/>
  <c r="AM844" i="3"/>
  <c r="AM845" i="3"/>
  <c r="AM846" i="3"/>
  <c r="AM847" i="3"/>
  <c r="AM848" i="3"/>
  <c r="AM849" i="3"/>
  <c r="AM850" i="3"/>
  <c r="AM851" i="3"/>
  <c r="AM3" i="3"/>
  <c r="AM4" i="3"/>
  <c r="AM5" i="3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M60" i="3"/>
  <c r="AM61" i="3"/>
  <c r="AM62" i="3"/>
  <c r="AM63" i="3"/>
  <c r="AM64" i="3"/>
  <c r="AM65" i="3"/>
  <c r="AM66" i="3"/>
  <c r="AM67" i="3"/>
  <c r="AM68" i="3"/>
  <c r="AM69" i="3"/>
  <c r="AM70" i="3"/>
  <c r="AM71" i="3"/>
  <c r="AM72" i="3"/>
  <c r="AM73" i="3"/>
  <c r="AM74" i="3"/>
  <c r="AM75" i="3"/>
  <c r="AM76" i="3"/>
  <c r="AM77" i="3"/>
  <c r="AM78" i="3"/>
  <c r="AM79" i="3"/>
  <c r="AM80" i="3"/>
  <c r="AM81" i="3"/>
  <c r="AM82" i="3"/>
  <c r="AM83" i="3"/>
  <c r="AM84" i="3"/>
  <c r="AM85" i="3"/>
  <c r="AM86" i="3"/>
  <c r="AM87" i="3"/>
  <c r="AM88" i="3"/>
  <c r="AM89" i="3"/>
  <c r="AM90" i="3"/>
  <c r="AM91" i="3"/>
  <c r="AM92" i="3"/>
  <c r="AM93" i="3"/>
  <c r="AM94" i="3"/>
  <c r="AM95" i="3"/>
  <c r="AM96" i="3"/>
  <c r="AM97" i="3"/>
  <c r="AM98" i="3"/>
  <c r="AM99" i="3"/>
  <c r="AM100" i="3"/>
  <c r="AM101" i="3"/>
  <c r="AM102" i="3"/>
  <c r="AM103" i="3"/>
  <c r="AM104" i="3"/>
  <c r="AM105" i="3"/>
  <c r="AM106" i="3"/>
  <c r="AM107" i="3"/>
  <c r="AM108" i="3"/>
  <c r="AM109" i="3"/>
  <c r="AM110" i="3"/>
  <c r="AM111" i="3"/>
  <c r="AM112" i="3"/>
  <c r="AM113" i="3"/>
  <c r="AM114" i="3"/>
  <c r="AM115" i="3"/>
  <c r="AM116" i="3"/>
  <c r="AM117" i="3"/>
  <c r="AM118" i="3"/>
  <c r="AM119" i="3"/>
  <c r="AM120" i="3"/>
  <c r="AM121" i="3"/>
  <c r="AM122" i="3"/>
  <c r="AM123" i="3"/>
  <c r="AM124" i="3"/>
  <c r="AM125" i="3"/>
  <c r="AM126" i="3"/>
  <c r="AM127" i="3"/>
  <c r="AM128" i="3"/>
  <c r="AM129" i="3"/>
  <c r="AM130" i="3"/>
  <c r="AM131" i="3"/>
  <c r="AM132" i="3"/>
  <c r="AM133" i="3"/>
  <c r="AM134" i="3"/>
  <c r="AM135" i="3"/>
  <c r="AM136" i="3"/>
  <c r="AM137" i="3"/>
  <c r="AM138" i="3"/>
  <c r="AM139" i="3"/>
  <c r="AM140" i="3"/>
  <c r="AM141" i="3"/>
  <c r="AM142" i="3"/>
  <c r="AM143" i="3"/>
  <c r="AM144" i="3"/>
  <c r="AM145" i="3"/>
  <c r="AM146" i="3"/>
  <c r="AM147" i="3"/>
  <c r="AM148" i="3"/>
  <c r="AM149" i="3"/>
  <c r="AM150" i="3"/>
  <c r="AM151" i="3"/>
  <c r="AM152" i="3"/>
  <c r="AM153" i="3"/>
  <c r="AM154" i="3"/>
  <c r="AM155" i="3"/>
  <c r="AM156" i="3"/>
  <c r="AM157" i="3"/>
  <c r="AM158" i="3"/>
  <c r="AM159" i="3"/>
  <c r="AM160" i="3"/>
  <c r="AM161" i="3"/>
  <c r="AM162" i="3"/>
  <c r="AM163" i="3"/>
  <c r="AM164" i="3"/>
  <c r="AM165" i="3"/>
  <c r="AM166" i="3"/>
  <c r="AM167" i="3"/>
  <c r="AM168" i="3"/>
  <c r="AM169" i="3"/>
  <c r="AM170" i="3"/>
  <c r="AM171" i="3"/>
  <c r="AM172" i="3"/>
  <c r="AM173" i="3"/>
  <c r="AM174" i="3"/>
  <c r="AM175" i="3"/>
  <c r="AM176" i="3"/>
  <c r="AM177" i="3"/>
  <c r="AM178" i="3"/>
  <c r="AM179" i="3"/>
  <c r="AM180" i="3"/>
  <c r="AM181" i="3"/>
  <c r="AM182" i="3"/>
  <c r="AM183" i="3"/>
  <c r="AM184" i="3"/>
  <c r="AM185" i="3"/>
  <c r="AM186" i="3"/>
  <c r="AM187" i="3"/>
  <c r="AM188" i="3"/>
  <c r="AM189" i="3"/>
  <c r="AM190" i="3"/>
  <c r="AM191" i="3"/>
  <c r="AM192" i="3"/>
  <c r="AM193" i="3"/>
  <c r="AM194" i="3"/>
  <c r="AM195" i="3"/>
  <c r="AM196" i="3"/>
  <c r="AM197" i="3"/>
  <c r="AM198" i="3"/>
  <c r="AM199" i="3"/>
  <c r="AM200" i="3"/>
  <c r="AM201" i="3"/>
  <c r="AM202" i="3"/>
  <c r="AM203" i="3"/>
  <c r="AM204" i="3"/>
  <c r="AM205" i="3"/>
  <c r="AM206" i="3"/>
  <c r="AM207" i="3"/>
  <c r="AM208" i="3"/>
  <c r="AM209" i="3"/>
  <c r="AM210" i="3"/>
  <c r="AM211" i="3"/>
  <c r="AM212" i="3"/>
  <c r="AM213" i="3"/>
  <c r="AM214" i="3"/>
  <c r="AM215" i="3"/>
  <c r="AM216" i="3"/>
  <c r="AM217" i="3"/>
  <c r="AM218" i="3"/>
  <c r="AM219" i="3"/>
  <c r="AM220" i="3"/>
  <c r="AM221" i="3"/>
  <c r="AM222" i="3"/>
  <c r="AM223" i="3"/>
  <c r="AM224" i="3"/>
  <c r="AM225" i="3"/>
  <c r="AM226" i="3"/>
  <c r="AM227" i="3"/>
  <c r="AM228" i="3"/>
  <c r="AM229" i="3"/>
  <c r="AM230" i="3"/>
  <c r="AM231" i="3"/>
  <c r="AM232" i="3"/>
  <c r="AM233" i="3"/>
  <c r="AM234" i="3"/>
  <c r="AM235" i="3"/>
  <c r="AM236" i="3"/>
  <c r="AM237" i="3"/>
  <c r="AM238" i="3"/>
  <c r="AM239" i="3"/>
  <c r="AM240" i="3"/>
  <c r="AM241" i="3"/>
  <c r="AM242" i="3"/>
  <c r="AM243" i="3"/>
  <c r="AM244" i="3"/>
  <c r="AM245" i="3"/>
  <c r="AM246" i="3"/>
  <c r="AM247" i="3"/>
  <c r="AM248" i="3"/>
  <c r="AM249" i="3"/>
  <c r="AM250" i="3"/>
  <c r="AM251" i="3"/>
  <c r="AM252" i="3"/>
  <c r="AM253" i="3"/>
  <c r="AM254" i="3"/>
  <c r="AM255" i="3"/>
  <c r="AM256" i="3"/>
  <c r="AM257" i="3"/>
  <c r="AM258" i="3"/>
  <c r="AM259" i="3"/>
  <c r="AM260" i="3"/>
  <c r="AM261" i="3"/>
  <c r="AM262" i="3"/>
  <c r="AM263" i="3"/>
  <c r="AM264" i="3"/>
  <c r="AM265" i="3"/>
  <c r="AM266" i="3"/>
  <c r="AM267" i="3"/>
  <c r="AM268" i="3"/>
  <c r="AM269" i="3"/>
  <c r="AM270" i="3"/>
  <c r="AM271" i="3"/>
  <c r="AM272" i="3"/>
  <c r="AM273" i="3"/>
  <c r="AM274" i="3"/>
  <c r="AM275" i="3"/>
  <c r="AM276" i="3"/>
  <c r="AM277" i="3"/>
  <c r="AM278" i="3"/>
  <c r="AM279" i="3"/>
  <c r="AM280" i="3"/>
  <c r="AM281" i="3"/>
  <c r="AM282" i="3"/>
  <c r="AM283" i="3"/>
  <c r="AM284" i="3"/>
  <c r="AM285" i="3"/>
  <c r="AM286" i="3"/>
  <c r="AM287" i="3"/>
  <c r="AM288" i="3"/>
  <c r="AM289" i="3"/>
  <c r="AM290" i="3"/>
  <c r="AM291" i="3"/>
  <c r="AM292" i="3"/>
  <c r="AM293" i="3"/>
  <c r="AM294" i="3"/>
  <c r="AM295" i="3"/>
  <c r="AM296" i="3"/>
  <c r="AM297" i="3"/>
  <c r="AM298" i="3"/>
  <c r="AM299" i="3"/>
  <c r="AM300" i="3"/>
  <c r="AM301" i="3"/>
  <c r="AM302" i="3"/>
  <c r="AM303" i="3"/>
  <c r="AM304" i="3"/>
  <c r="AM305" i="3"/>
  <c r="AM306" i="3"/>
  <c r="AM307" i="3"/>
  <c r="AM308" i="3"/>
  <c r="AM309" i="3"/>
  <c r="AM310" i="3"/>
  <c r="AM311" i="3"/>
  <c r="AM312" i="3"/>
  <c r="AM313" i="3"/>
  <c r="AM314" i="3"/>
  <c r="AM315" i="3"/>
  <c r="AM316" i="3"/>
  <c r="AM317" i="3"/>
  <c r="AM318" i="3"/>
  <c r="AM319" i="3"/>
  <c r="AM320" i="3"/>
  <c r="AM321" i="3"/>
  <c r="AM322" i="3"/>
  <c r="AM323" i="3"/>
  <c r="AM324" i="3"/>
  <c r="AM325" i="3"/>
  <c r="AM326" i="3"/>
  <c r="AM327" i="3"/>
  <c r="AM328" i="3"/>
  <c r="AM329" i="3"/>
  <c r="AM330" i="3"/>
  <c r="AM331" i="3"/>
  <c r="AM332" i="3"/>
  <c r="AM333" i="3"/>
  <c r="AM334" i="3"/>
  <c r="AM335" i="3"/>
  <c r="AM336" i="3"/>
  <c r="AM337" i="3"/>
  <c r="AM338" i="3"/>
  <c r="AM339" i="3"/>
  <c r="AM340" i="3"/>
  <c r="AM341" i="3"/>
  <c r="AM342" i="3"/>
  <c r="AM343" i="3"/>
  <c r="AM344" i="3"/>
  <c r="AM345" i="3"/>
  <c r="AM346" i="3"/>
  <c r="AM347" i="3"/>
  <c r="AM348" i="3"/>
  <c r="AM349" i="3"/>
  <c r="AM350" i="3"/>
  <c r="AM351" i="3"/>
  <c r="AM352" i="3"/>
  <c r="AM353" i="3"/>
  <c r="AM354" i="3"/>
  <c r="AM355" i="3"/>
  <c r="AM356" i="3"/>
  <c r="AM357" i="3"/>
  <c r="AM358" i="3"/>
  <c r="AM359" i="3"/>
  <c r="AM360" i="3"/>
  <c r="AM361" i="3"/>
  <c r="AM362" i="3"/>
  <c r="AM363" i="3"/>
  <c r="AM364" i="3"/>
  <c r="AM365" i="3"/>
  <c r="AM366" i="3"/>
  <c r="AM367" i="3"/>
  <c r="AM368" i="3"/>
  <c r="AM369" i="3"/>
  <c r="AM370" i="3"/>
  <c r="AM371" i="3"/>
  <c r="AM372" i="3"/>
  <c r="AM373" i="3"/>
  <c r="AM374" i="3"/>
  <c r="AM375" i="3"/>
  <c r="AM376" i="3"/>
  <c r="AM377" i="3"/>
  <c r="AM378" i="3"/>
  <c r="AM379" i="3"/>
  <c r="AM380" i="3"/>
  <c r="AM381" i="3"/>
  <c r="AM382" i="3"/>
  <c r="AM383" i="3"/>
  <c r="AM384" i="3"/>
  <c r="AM385" i="3"/>
  <c r="AM386" i="3"/>
  <c r="AM387" i="3"/>
  <c r="AM388" i="3"/>
  <c r="AM389" i="3"/>
  <c r="AM390" i="3"/>
  <c r="AM391" i="3"/>
  <c r="AM392" i="3"/>
  <c r="AM393" i="3"/>
  <c r="AM394" i="3"/>
  <c r="AM395" i="3"/>
  <c r="AM396" i="3"/>
  <c r="AM397" i="3"/>
  <c r="AM398" i="3"/>
  <c r="AM399" i="3"/>
  <c r="AM400" i="3"/>
  <c r="AM401" i="3"/>
  <c r="AM402" i="3"/>
  <c r="AM403" i="3"/>
  <c r="AM404" i="3"/>
  <c r="AM405" i="3"/>
  <c r="AM406" i="3"/>
  <c r="AM407" i="3"/>
  <c r="AM408" i="3"/>
  <c r="AM409" i="3"/>
  <c r="AM410" i="3"/>
  <c r="AM411" i="3"/>
  <c r="AM412" i="3"/>
  <c r="AM413" i="3"/>
  <c r="AM414" i="3"/>
  <c r="AM415" i="3"/>
  <c r="AM416" i="3"/>
  <c r="AM417" i="3"/>
  <c r="AM418" i="3"/>
  <c r="AM419" i="3"/>
  <c r="AM420" i="3"/>
  <c r="AM421" i="3"/>
  <c r="AM422" i="3"/>
  <c r="AM423" i="3"/>
  <c r="AM424" i="3"/>
  <c r="AM425" i="3"/>
  <c r="AM426" i="3"/>
  <c r="AM427" i="3"/>
  <c r="AM428" i="3"/>
  <c r="AM429" i="3"/>
  <c r="AM430" i="3"/>
  <c r="AM431" i="3"/>
  <c r="AM432" i="3"/>
  <c r="AM433" i="3"/>
  <c r="AM434" i="3"/>
  <c r="AM435" i="3"/>
  <c r="AM436" i="3"/>
  <c r="AM437" i="3"/>
  <c r="AM438" i="3"/>
  <c r="AM439" i="3"/>
  <c r="AM440" i="3"/>
  <c r="AM441" i="3"/>
  <c r="AM442" i="3"/>
  <c r="AM443" i="3"/>
  <c r="AM444" i="3"/>
  <c r="AM445" i="3"/>
  <c r="AM446" i="3"/>
  <c r="AM447" i="3"/>
  <c r="AM448" i="3"/>
  <c r="AM449" i="3"/>
  <c r="AM450" i="3"/>
  <c r="AM451" i="3"/>
  <c r="AM452" i="3"/>
  <c r="AM453" i="3"/>
  <c r="AM454" i="3"/>
  <c r="AM455" i="3"/>
  <c r="AM456" i="3"/>
  <c r="AM457" i="3"/>
  <c r="AM458" i="3"/>
  <c r="AM459" i="3"/>
  <c r="AM460" i="3"/>
  <c r="AM461" i="3"/>
  <c r="AM462" i="3"/>
  <c r="AM463" i="3"/>
  <c r="AM464" i="3"/>
  <c r="AM465" i="3"/>
  <c r="AM466" i="3"/>
  <c r="AM467" i="3"/>
  <c r="AM468" i="3"/>
  <c r="AM469" i="3"/>
  <c r="AM470" i="3"/>
  <c r="AM471" i="3"/>
  <c r="AM472" i="3"/>
  <c r="AM473" i="3"/>
  <c r="AM474" i="3"/>
  <c r="AM475" i="3"/>
  <c r="AM476" i="3"/>
  <c r="AM477" i="3"/>
  <c r="AM478" i="3"/>
  <c r="AM479" i="3"/>
  <c r="AM480" i="3"/>
  <c r="AM481" i="3"/>
  <c r="AM482" i="3"/>
  <c r="AM483" i="3"/>
  <c r="AM484" i="3"/>
  <c r="AM485" i="3"/>
  <c r="AM486" i="3"/>
  <c r="AM487" i="3"/>
  <c r="AM488" i="3"/>
  <c r="AM489" i="3"/>
  <c r="AM490" i="3"/>
  <c r="AM491" i="3"/>
  <c r="AM492" i="3"/>
  <c r="AM493" i="3"/>
  <c r="AM494" i="3"/>
  <c r="AM495" i="3"/>
  <c r="AM496" i="3"/>
  <c r="AM497" i="3"/>
  <c r="AM498" i="3"/>
  <c r="AM499" i="3"/>
  <c r="AM500" i="3"/>
  <c r="AM501" i="3"/>
  <c r="AM503" i="3"/>
  <c r="AM504" i="3"/>
  <c r="AM505" i="3"/>
  <c r="AM506" i="3"/>
  <c r="AM507" i="3"/>
  <c r="AM508" i="3"/>
  <c r="AM509" i="3"/>
  <c r="AM510" i="3"/>
  <c r="AM511" i="3"/>
  <c r="AM512" i="3"/>
  <c r="AM513" i="3"/>
  <c r="AM514" i="3"/>
  <c r="AM515" i="3"/>
  <c r="AM516" i="3"/>
  <c r="AM517" i="3"/>
  <c r="AM518" i="3"/>
  <c r="AM519" i="3"/>
  <c r="AM520" i="3"/>
  <c r="AM521" i="3"/>
  <c r="AM522" i="3"/>
  <c r="AM523" i="3"/>
  <c r="AM524" i="3"/>
  <c r="AM525" i="3"/>
  <c r="AM526" i="3"/>
  <c r="AM527" i="3"/>
  <c r="AM528" i="3"/>
  <c r="AM529" i="3"/>
  <c r="AM530" i="3"/>
  <c r="AM531" i="3"/>
  <c r="AM532" i="3"/>
  <c r="AM533" i="3"/>
  <c r="AM534" i="3"/>
  <c r="AM535" i="3"/>
  <c r="AM536" i="3"/>
  <c r="AM537" i="3"/>
  <c r="AM538" i="3"/>
  <c r="AM539" i="3"/>
  <c r="AM540" i="3"/>
  <c r="AM541" i="3"/>
  <c r="AM542" i="3"/>
  <c r="AM543" i="3"/>
  <c r="AM544" i="3"/>
  <c r="AM545" i="3"/>
  <c r="AM546" i="3"/>
  <c r="AM547" i="3"/>
  <c r="AM548" i="3"/>
  <c r="AM549" i="3"/>
  <c r="AM550" i="3"/>
  <c r="AM551" i="3"/>
  <c r="AM552" i="3"/>
  <c r="AM553" i="3"/>
  <c r="AM554" i="3"/>
  <c r="AM555" i="3"/>
  <c r="AM556" i="3"/>
  <c r="AM557" i="3"/>
  <c r="AM558" i="3"/>
  <c r="AM559" i="3"/>
  <c r="AM560" i="3"/>
  <c r="AM561" i="3"/>
  <c r="AM562" i="3"/>
  <c r="AM563" i="3"/>
  <c r="AM564" i="3"/>
  <c r="AM565" i="3"/>
  <c r="AM566" i="3"/>
  <c r="AM567" i="3"/>
  <c r="AM568" i="3"/>
  <c r="AM569" i="3"/>
  <c r="AM570" i="3"/>
  <c r="AM571" i="3"/>
  <c r="AM572" i="3"/>
  <c r="AM573" i="3"/>
  <c r="AM574" i="3"/>
  <c r="AM575" i="3"/>
  <c r="AM576" i="3"/>
  <c r="AM577" i="3"/>
  <c r="AM578" i="3"/>
  <c r="AM579" i="3"/>
  <c r="AM580" i="3"/>
  <c r="AM581" i="3"/>
  <c r="AM582" i="3"/>
  <c r="AM583" i="3"/>
  <c r="AM584" i="3"/>
  <c r="AM585" i="3"/>
  <c r="AM586" i="3"/>
  <c r="AM587" i="3"/>
  <c r="AM588" i="3"/>
  <c r="AM589" i="3"/>
  <c r="AM590" i="3"/>
  <c r="AM591" i="3"/>
  <c r="AM592" i="3"/>
  <c r="AM593" i="3"/>
  <c r="AM594" i="3"/>
  <c r="AM595" i="3"/>
  <c r="AM596" i="3"/>
  <c r="AM597" i="3"/>
  <c r="AM598" i="3"/>
  <c r="AM599" i="3"/>
  <c r="AM600" i="3"/>
  <c r="AM601" i="3"/>
  <c r="AM602" i="3"/>
  <c r="AM603" i="3"/>
  <c r="AM604" i="3"/>
  <c r="AM605" i="3"/>
  <c r="AM606" i="3"/>
  <c r="AM607" i="3"/>
  <c r="AM608" i="3"/>
  <c r="AM609" i="3"/>
  <c r="AM610" i="3"/>
  <c r="AM611" i="3"/>
  <c r="AM612" i="3"/>
  <c r="AM613" i="3"/>
  <c r="AM614" i="3"/>
  <c r="AM615" i="3"/>
  <c r="AM616" i="3"/>
  <c r="AM617" i="3"/>
  <c r="AM618" i="3"/>
  <c r="AM619" i="3"/>
  <c r="AM620" i="3"/>
  <c r="AM621" i="3"/>
  <c r="AM622" i="3"/>
  <c r="AM623" i="3"/>
  <c r="AM624" i="3"/>
  <c r="AM625" i="3"/>
  <c r="AM626" i="3"/>
  <c r="AM627" i="3"/>
  <c r="AM628" i="3"/>
  <c r="AM629" i="3"/>
  <c r="AM630" i="3"/>
  <c r="AM631" i="3"/>
  <c r="AM632" i="3"/>
  <c r="AM633" i="3"/>
  <c r="AM634" i="3"/>
  <c r="AM635" i="3"/>
  <c r="AM636" i="3"/>
  <c r="AM637" i="3"/>
  <c r="AM638" i="3"/>
  <c r="AM639" i="3"/>
  <c r="AM640" i="3"/>
  <c r="AM641" i="3"/>
  <c r="AM642" i="3"/>
  <c r="AM643" i="3"/>
  <c r="AM644" i="3"/>
  <c r="AM645" i="3"/>
  <c r="AM646" i="3"/>
  <c r="AM647" i="3"/>
  <c r="AM648" i="3"/>
  <c r="AM649" i="3"/>
  <c r="AM650" i="3"/>
  <c r="AM651" i="3"/>
  <c r="AM652" i="3"/>
  <c r="AM653" i="3"/>
  <c r="AM654" i="3"/>
  <c r="AM655" i="3"/>
  <c r="AM656" i="3"/>
  <c r="AM657" i="3"/>
  <c r="AM658" i="3"/>
  <c r="AM659" i="3"/>
  <c r="AM660" i="3"/>
  <c r="AM661" i="3"/>
  <c r="AM662" i="3"/>
  <c r="AM663" i="3"/>
  <c r="AM664" i="3"/>
  <c r="AM665" i="3"/>
  <c r="AM666" i="3"/>
  <c r="AM667" i="3"/>
  <c r="AM668" i="3"/>
  <c r="AM669" i="3"/>
  <c r="AM670" i="3"/>
  <c r="AM671" i="3"/>
  <c r="AM672" i="3"/>
  <c r="AM673" i="3"/>
  <c r="AM674" i="3"/>
  <c r="AM675" i="3"/>
  <c r="AM676" i="3"/>
  <c r="AM677" i="3"/>
  <c r="AM678" i="3"/>
  <c r="AM679" i="3"/>
  <c r="AM680" i="3"/>
  <c r="AM681" i="3"/>
  <c r="AM682" i="3"/>
  <c r="AM683" i="3"/>
  <c r="AM684" i="3"/>
  <c r="AM685" i="3"/>
  <c r="AM686" i="3"/>
  <c r="AM687" i="3"/>
  <c r="AM688" i="3"/>
  <c r="AM689" i="3"/>
  <c r="AM690" i="3"/>
  <c r="AM691" i="3"/>
  <c r="AM692" i="3"/>
  <c r="AM693" i="3"/>
  <c r="AM694" i="3"/>
  <c r="AM695" i="3"/>
  <c r="AM696" i="3"/>
  <c r="AM697" i="3"/>
  <c r="AM698" i="3"/>
  <c r="AM699" i="3"/>
  <c r="AM700" i="3"/>
  <c r="AM701" i="3"/>
  <c r="AM702" i="3"/>
  <c r="AM703" i="3"/>
  <c r="AM704" i="3"/>
  <c r="AM705" i="3"/>
  <c r="AM706" i="3"/>
  <c r="AM707" i="3"/>
  <c r="AM708" i="3"/>
  <c r="AM709" i="3"/>
  <c r="AM710" i="3"/>
  <c r="AM711" i="3"/>
  <c r="AM712" i="3"/>
  <c r="AM713" i="3"/>
  <c r="AM714" i="3"/>
  <c r="AM715" i="3"/>
  <c r="AM716" i="3"/>
  <c r="AM717" i="3"/>
  <c r="AM718" i="3"/>
  <c r="AM719" i="3"/>
  <c r="AM720" i="3"/>
  <c r="AM721" i="3"/>
  <c r="AM722" i="3"/>
  <c r="AM723" i="3"/>
  <c r="AM724" i="3"/>
  <c r="AM725" i="3"/>
  <c r="AM726" i="3"/>
  <c r="AM727" i="3"/>
  <c r="AM728" i="3"/>
  <c r="AM729" i="3"/>
  <c r="AM730" i="3"/>
  <c r="AM731" i="3"/>
  <c r="AM732" i="3"/>
  <c r="AM733" i="3"/>
  <c r="AM734" i="3"/>
  <c r="AM735" i="3"/>
  <c r="AM736" i="3"/>
  <c r="AM737" i="3"/>
  <c r="AM738" i="3"/>
  <c r="AM739" i="3"/>
  <c r="AM740" i="3"/>
  <c r="AM741" i="3"/>
  <c r="AM742" i="3"/>
  <c r="AM743" i="3"/>
  <c r="AM744" i="3"/>
  <c r="AM745" i="3"/>
  <c r="AM746" i="3"/>
  <c r="AM747" i="3"/>
  <c r="AM748" i="3"/>
  <c r="AM749" i="3"/>
  <c r="AM750" i="3"/>
  <c r="AM751" i="3"/>
  <c r="AM2" i="3"/>
  <c r="T2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Q85" i="3"/>
  <c r="T85" i="3"/>
  <c r="Q86" i="3"/>
  <c r="T86" i="3"/>
  <c r="Q87" i="3"/>
  <c r="T87" i="3"/>
  <c r="Q88" i="3"/>
  <c r="T88" i="3"/>
  <c r="Q89" i="3"/>
  <c r="T89" i="3"/>
  <c r="Q90" i="3"/>
  <c r="T90" i="3"/>
  <c r="Q91" i="3"/>
  <c r="T91" i="3"/>
  <c r="Q92" i="3"/>
  <c r="T92" i="3"/>
  <c r="Q93" i="3"/>
  <c r="T93" i="3"/>
  <c r="Q94" i="3"/>
  <c r="T94" i="3"/>
  <c r="Q95" i="3"/>
  <c r="T95" i="3"/>
  <c r="Q96" i="3"/>
  <c r="T96" i="3"/>
  <c r="Q97" i="3"/>
  <c r="T97" i="3"/>
  <c r="Q98" i="3"/>
  <c r="T98" i="3"/>
  <c r="Q99" i="3"/>
  <c r="T99" i="3"/>
  <c r="Q100" i="3"/>
  <c r="T100" i="3"/>
  <c r="Q101" i="3"/>
  <c r="T101" i="3"/>
  <c r="Q102" i="3"/>
  <c r="T102" i="3"/>
  <c r="Q103" i="3"/>
  <c r="T103" i="3"/>
  <c r="Q104" i="3"/>
  <c r="T104" i="3"/>
  <c r="Q105" i="3"/>
  <c r="T105" i="3"/>
  <c r="Q106" i="3"/>
  <c r="T106" i="3"/>
  <c r="Q107" i="3"/>
  <c r="T107" i="3"/>
  <c r="Q108" i="3"/>
  <c r="T108" i="3"/>
  <c r="Q109" i="3"/>
  <c r="T109" i="3"/>
  <c r="Q110" i="3"/>
  <c r="T110" i="3"/>
  <c r="Q111" i="3"/>
  <c r="T111" i="3"/>
  <c r="Q112" i="3"/>
  <c r="T112" i="3"/>
  <c r="Q113" i="3"/>
  <c r="T113" i="3"/>
  <c r="Q114" i="3"/>
  <c r="T114" i="3"/>
  <c r="Q115" i="3"/>
  <c r="T115" i="3"/>
  <c r="Q116" i="3"/>
  <c r="T116" i="3"/>
  <c r="Q117" i="3"/>
  <c r="T117" i="3"/>
  <c r="Q118" i="3"/>
  <c r="T118" i="3"/>
  <c r="Q119" i="3"/>
  <c r="T119" i="3"/>
  <c r="Q120" i="3"/>
  <c r="T120" i="3"/>
  <c r="Q121" i="3"/>
  <c r="T121" i="3"/>
  <c r="Q122" i="3"/>
  <c r="T122" i="3"/>
  <c r="Q123" i="3"/>
  <c r="T123" i="3"/>
  <c r="Q124" i="3"/>
  <c r="T124" i="3"/>
  <c r="Q125" i="3"/>
  <c r="T125" i="3"/>
  <c r="Q126" i="3"/>
  <c r="T126" i="3"/>
  <c r="Q127" i="3"/>
  <c r="T127" i="3"/>
  <c r="Q128" i="3"/>
  <c r="T128" i="3"/>
  <c r="Q129" i="3"/>
  <c r="T129" i="3"/>
  <c r="Q130" i="3"/>
  <c r="T130" i="3"/>
  <c r="Q131" i="3"/>
  <c r="T131" i="3"/>
  <c r="Q132" i="3"/>
  <c r="T132" i="3"/>
  <c r="Q133" i="3"/>
  <c r="T133" i="3"/>
  <c r="Q134" i="3"/>
  <c r="T134" i="3"/>
  <c r="Q135" i="3"/>
  <c r="T135" i="3"/>
  <c r="Q136" i="3"/>
  <c r="T136" i="3"/>
  <c r="Q137" i="3"/>
  <c r="T137" i="3"/>
  <c r="Q138" i="3"/>
  <c r="T138" i="3"/>
  <c r="Q139" i="3"/>
  <c r="T139" i="3"/>
  <c r="Q140" i="3"/>
  <c r="T140" i="3"/>
  <c r="Q141" i="3"/>
  <c r="T141" i="3"/>
  <c r="Q142" i="3"/>
  <c r="T142" i="3"/>
  <c r="Q143" i="3"/>
  <c r="T143" i="3"/>
  <c r="Q144" i="3"/>
  <c r="T144" i="3"/>
  <c r="Q145" i="3"/>
  <c r="T145" i="3"/>
  <c r="Q146" i="3"/>
  <c r="T146" i="3"/>
  <c r="Q147" i="3"/>
  <c r="T147" i="3"/>
  <c r="Q148" i="3"/>
  <c r="T148" i="3"/>
  <c r="Q149" i="3"/>
  <c r="T149" i="3"/>
  <c r="Q150" i="3"/>
  <c r="T150" i="3"/>
  <c r="Q151" i="3"/>
  <c r="T151" i="3"/>
  <c r="Q152" i="3"/>
  <c r="T152" i="3"/>
  <c r="Q153" i="3"/>
  <c r="T153" i="3"/>
  <c r="Q154" i="3"/>
  <c r="T154" i="3"/>
  <c r="Q155" i="3"/>
  <c r="T155" i="3"/>
  <c r="Q156" i="3"/>
  <c r="T156" i="3"/>
  <c r="Q157" i="3"/>
  <c r="T157" i="3"/>
  <c r="Q158" i="3"/>
  <c r="T158" i="3"/>
  <c r="Q159" i="3"/>
  <c r="T159" i="3"/>
  <c r="Q160" i="3"/>
  <c r="T160" i="3"/>
  <c r="Q161" i="3"/>
  <c r="T161" i="3"/>
  <c r="Q162" i="3"/>
  <c r="T162" i="3"/>
  <c r="Q163" i="3"/>
  <c r="T163" i="3"/>
  <c r="Q164" i="3"/>
  <c r="T164" i="3"/>
  <c r="Q165" i="3"/>
  <c r="T165" i="3"/>
  <c r="Q166" i="3"/>
  <c r="T166" i="3"/>
  <c r="Q167" i="3"/>
  <c r="T167" i="3"/>
  <c r="Q168" i="3"/>
  <c r="T168" i="3"/>
  <c r="Q169" i="3"/>
  <c r="T169" i="3"/>
  <c r="Q170" i="3"/>
  <c r="T170" i="3"/>
  <c r="Q171" i="3"/>
  <c r="T171" i="3"/>
  <c r="Q172" i="3"/>
  <c r="T172" i="3"/>
  <c r="Q173" i="3"/>
  <c r="T173" i="3"/>
  <c r="Q174" i="3"/>
  <c r="T174" i="3"/>
  <c r="Q175" i="3"/>
  <c r="T175" i="3"/>
  <c r="Q176" i="3"/>
  <c r="T176" i="3"/>
  <c r="Q177" i="3"/>
  <c r="T177" i="3"/>
  <c r="Q178" i="3"/>
  <c r="T178" i="3"/>
  <c r="Q179" i="3"/>
  <c r="T179" i="3"/>
  <c r="Q180" i="3"/>
  <c r="T180" i="3"/>
  <c r="Q181" i="3"/>
  <c r="T181" i="3"/>
  <c r="Q182" i="3"/>
  <c r="T182" i="3"/>
  <c r="Q183" i="3"/>
  <c r="T183" i="3"/>
  <c r="Q184" i="3"/>
  <c r="T184" i="3"/>
  <c r="Q185" i="3"/>
  <c r="T185" i="3"/>
  <c r="Q186" i="3"/>
  <c r="T186" i="3"/>
  <c r="Q187" i="3"/>
  <c r="T187" i="3"/>
  <c r="Q188" i="3"/>
  <c r="T188" i="3"/>
  <c r="Q189" i="3"/>
  <c r="T189" i="3"/>
  <c r="Q190" i="3"/>
  <c r="T190" i="3"/>
  <c r="Q191" i="3"/>
  <c r="T191" i="3"/>
  <c r="Q192" i="3"/>
  <c r="T192" i="3"/>
  <c r="Q193" i="3"/>
  <c r="T193" i="3"/>
  <c r="Q194" i="3"/>
  <c r="T194" i="3"/>
  <c r="Q195" i="3"/>
  <c r="T195" i="3"/>
  <c r="Q196" i="3"/>
  <c r="T196" i="3"/>
  <c r="Q197" i="3"/>
  <c r="T197" i="3"/>
  <c r="Q198" i="3"/>
  <c r="T198" i="3"/>
  <c r="Q199" i="3"/>
  <c r="T199" i="3"/>
  <c r="Q200" i="3"/>
  <c r="T200" i="3"/>
  <c r="Q201" i="3"/>
  <c r="T201" i="3"/>
  <c r="Q202" i="3"/>
  <c r="T202" i="3"/>
  <c r="Q203" i="3"/>
  <c r="T203" i="3"/>
  <c r="Q204" i="3"/>
  <c r="T204" i="3"/>
  <c r="Q205" i="3"/>
  <c r="T205" i="3"/>
  <c r="Q206" i="3"/>
  <c r="T206" i="3"/>
  <c r="Q207" i="3"/>
  <c r="T207" i="3"/>
  <c r="Q208" i="3"/>
  <c r="T208" i="3"/>
  <c r="Q209" i="3"/>
  <c r="T209" i="3"/>
  <c r="Q210" i="3"/>
  <c r="T210" i="3"/>
  <c r="Q211" i="3"/>
  <c r="T211" i="3"/>
  <c r="Q212" i="3"/>
  <c r="T212" i="3"/>
  <c r="Q213" i="3"/>
  <c r="T213" i="3"/>
  <c r="Q214" i="3"/>
  <c r="T214" i="3"/>
  <c r="Q215" i="3"/>
  <c r="T215" i="3"/>
  <c r="Q216" i="3"/>
  <c r="T216" i="3"/>
  <c r="Q217" i="3"/>
  <c r="T217" i="3"/>
  <c r="Q218" i="3"/>
  <c r="T218" i="3"/>
  <c r="Q219" i="3"/>
  <c r="T219" i="3"/>
  <c r="Q220" i="3"/>
  <c r="T220" i="3"/>
  <c r="Q221" i="3"/>
  <c r="T221" i="3"/>
  <c r="Q222" i="3"/>
  <c r="T222" i="3"/>
  <c r="Q223" i="3"/>
  <c r="T223" i="3"/>
  <c r="Q224" i="3"/>
  <c r="T224" i="3"/>
  <c r="Q225" i="3"/>
  <c r="T225" i="3"/>
  <c r="Q226" i="3"/>
  <c r="T226" i="3"/>
  <c r="Q227" i="3"/>
  <c r="T227" i="3"/>
  <c r="Q228" i="3"/>
  <c r="T228" i="3"/>
  <c r="Q229" i="3"/>
  <c r="T229" i="3"/>
  <c r="Q230" i="3"/>
  <c r="T230" i="3"/>
  <c r="Q231" i="3"/>
  <c r="T231" i="3"/>
  <c r="Q232" i="3"/>
  <c r="T232" i="3"/>
  <c r="Q233" i="3"/>
  <c r="T233" i="3"/>
  <c r="Q234" i="3"/>
  <c r="T234" i="3"/>
  <c r="Q235" i="3"/>
  <c r="T235" i="3"/>
  <c r="Q236" i="3"/>
  <c r="T236" i="3"/>
  <c r="Q237" i="3"/>
  <c r="T237" i="3"/>
  <c r="Q238" i="3"/>
  <c r="T238" i="3"/>
  <c r="Q239" i="3"/>
  <c r="T239" i="3"/>
  <c r="Q240" i="3"/>
  <c r="T240" i="3"/>
  <c r="Q241" i="3"/>
  <c r="T241" i="3"/>
  <c r="Q242" i="3"/>
  <c r="T242" i="3"/>
  <c r="Q243" i="3"/>
  <c r="T243" i="3"/>
  <c r="Q244" i="3"/>
  <c r="T244" i="3"/>
  <c r="Q245" i="3"/>
  <c r="T245" i="3"/>
  <c r="Q246" i="3"/>
  <c r="T246" i="3"/>
  <c r="Q247" i="3"/>
  <c r="T247" i="3"/>
  <c r="Q248" i="3"/>
  <c r="T248" i="3"/>
  <c r="Q249" i="3"/>
  <c r="T249" i="3"/>
  <c r="Q250" i="3"/>
  <c r="T250" i="3"/>
  <c r="Q251" i="3"/>
  <c r="T251" i="3"/>
  <c r="Q252" i="3"/>
  <c r="T252" i="3"/>
  <c r="Q253" i="3"/>
  <c r="T253" i="3"/>
  <c r="Q254" i="3"/>
  <c r="T254" i="3"/>
  <c r="Q255" i="3"/>
  <c r="T255" i="3"/>
  <c r="Q256" i="3"/>
  <c r="T256" i="3"/>
  <c r="Q257" i="3"/>
  <c r="T257" i="3"/>
  <c r="Q258" i="3"/>
  <c r="T258" i="3"/>
  <c r="Q259" i="3"/>
  <c r="T259" i="3"/>
  <c r="Q260" i="3"/>
  <c r="T260" i="3"/>
  <c r="Q261" i="3"/>
  <c r="T261" i="3"/>
  <c r="Q262" i="3"/>
  <c r="T262" i="3"/>
  <c r="Q263" i="3"/>
  <c r="T263" i="3"/>
  <c r="Q264" i="3"/>
  <c r="T264" i="3"/>
  <c r="Q265" i="3"/>
  <c r="T265" i="3"/>
  <c r="Q266" i="3"/>
  <c r="T266" i="3"/>
  <c r="Q267" i="3"/>
  <c r="T267" i="3"/>
  <c r="Q268" i="3"/>
  <c r="T268" i="3"/>
  <c r="Q269" i="3"/>
  <c r="T269" i="3"/>
  <c r="Q270" i="3"/>
  <c r="T270" i="3"/>
  <c r="Q271" i="3"/>
  <c r="T271" i="3"/>
  <c r="Q272" i="3"/>
  <c r="T272" i="3"/>
  <c r="Q273" i="3"/>
  <c r="T273" i="3"/>
  <c r="Q274" i="3"/>
  <c r="T274" i="3"/>
  <c r="Q275" i="3"/>
  <c r="T275" i="3"/>
  <c r="Q276" i="3"/>
  <c r="T276" i="3"/>
  <c r="Q277" i="3"/>
  <c r="T277" i="3"/>
  <c r="Q278" i="3"/>
  <c r="T278" i="3"/>
  <c r="Q279" i="3"/>
  <c r="T279" i="3"/>
  <c r="Q280" i="3"/>
  <c r="T280" i="3"/>
  <c r="Q281" i="3"/>
  <c r="T281" i="3"/>
  <c r="Q282" i="3"/>
  <c r="T282" i="3"/>
  <c r="Q283" i="3"/>
  <c r="T283" i="3"/>
  <c r="Q284" i="3"/>
  <c r="T284" i="3"/>
  <c r="Q285" i="3"/>
  <c r="T285" i="3"/>
  <c r="Q286" i="3"/>
  <c r="T286" i="3"/>
  <c r="Q287" i="3"/>
  <c r="T287" i="3"/>
  <c r="Q288" i="3"/>
  <c r="T288" i="3"/>
  <c r="Q289" i="3"/>
  <c r="T289" i="3"/>
  <c r="Q290" i="3"/>
  <c r="T290" i="3"/>
  <c r="Q291" i="3"/>
  <c r="T291" i="3"/>
  <c r="Q292" i="3"/>
  <c r="T292" i="3"/>
  <c r="Q293" i="3"/>
  <c r="T293" i="3"/>
  <c r="Q294" i="3"/>
  <c r="T294" i="3"/>
  <c r="Q295" i="3"/>
  <c r="T295" i="3"/>
  <c r="Q296" i="3"/>
  <c r="T296" i="3"/>
  <c r="Q297" i="3"/>
  <c r="T297" i="3"/>
  <c r="Q298" i="3"/>
  <c r="T298" i="3"/>
  <c r="Q299" i="3"/>
  <c r="T299" i="3"/>
  <c r="Q300" i="3"/>
  <c r="T300" i="3"/>
  <c r="Q301" i="3"/>
  <c r="T301" i="3"/>
  <c r="Q302" i="3"/>
  <c r="T302" i="3"/>
  <c r="Q303" i="3"/>
  <c r="T303" i="3"/>
  <c r="Q304" i="3"/>
  <c r="T304" i="3"/>
  <c r="Q305" i="3"/>
  <c r="T305" i="3"/>
  <c r="Q306" i="3"/>
  <c r="T306" i="3"/>
  <c r="Q307" i="3"/>
  <c r="T307" i="3"/>
  <c r="Q308" i="3"/>
  <c r="T308" i="3"/>
  <c r="Q309" i="3"/>
  <c r="T309" i="3"/>
  <c r="Q310" i="3"/>
  <c r="T310" i="3"/>
  <c r="Q311" i="3"/>
  <c r="T311" i="3"/>
  <c r="Q312" i="3"/>
  <c r="T312" i="3"/>
  <c r="Q313" i="3"/>
  <c r="T313" i="3"/>
  <c r="Q314" i="3"/>
  <c r="T314" i="3"/>
  <c r="Q315" i="3"/>
  <c r="T315" i="3"/>
  <c r="Q316" i="3"/>
  <c r="T316" i="3"/>
  <c r="Q317" i="3"/>
  <c r="T317" i="3"/>
  <c r="Q318" i="3"/>
  <c r="T318" i="3"/>
  <c r="Q319" i="3"/>
  <c r="T319" i="3"/>
  <c r="Q320" i="3"/>
  <c r="T320" i="3"/>
  <c r="Q321" i="3"/>
  <c r="T321" i="3"/>
  <c r="Q322" i="3"/>
  <c r="T322" i="3"/>
  <c r="Q323" i="3"/>
  <c r="T323" i="3"/>
  <c r="Q324" i="3"/>
  <c r="T324" i="3"/>
  <c r="Q325" i="3"/>
  <c r="T325" i="3"/>
  <c r="Q326" i="3"/>
  <c r="T326" i="3"/>
  <c r="Q327" i="3"/>
  <c r="T327" i="3"/>
  <c r="Q328" i="3"/>
  <c r="T328" i="3"/>
  <c r="Q329" i="3"/>
  <c r="T329" i="3"/>
  <c r="Q330" i="3"/>
  <c r="T330" i="3"/>
  <c r="Q331" i="3"/>
  <c r="T331" i="3"/>
  <c r="Q332" i="3"/>
  <c r="T332" i="3"/>
  <c r="Q333" i="3"/>
  <c r="T333" i="3"/>
  <c r="Q334" i="3"/>
  <c r="T334" i="3"/>
  <c r="Q335" i="3"/>
  <c r="T335" i="3"/>
  <c r="Q336" i="3"/>
  <c r="T336" i="3"/>
  <c r="Q337" i="3"/>
  <c r="T337" i="3"/>
  <c r="Q338" i="3"/>
  <c r="T338" i="3"/>
  <c r="Q339" i="3"/>
  <c r="T339" i="3"/>
  <c r="Q340" i="3"/>
  <c r="T340" i="3"/>
  <c r="Q341" i="3"/>
  <c r="T341" i="3"/>
  <c r="Q342" i="3"/>
  <c r="T342" i="3"/>
  <c r="Q343" i="3"/>
  <c r="T343" i="3"/>
  <c r="Q344" i="3"/>
  <c r="T344" i="3"/>
  <c r="Q345" i="3"/>
  <c r="T345" i="3"/>
  <c r="Q346" i="3"/>
  <c r="T346" i="3"/>
  <c r="Q347" i="3"/>
  <c r="T347" i="3"/>
  <c r="Q348" i="3"/>
  <c r="T348" i="3"/>
  <c r="Q349" i="3"/>
  <c r="T349" i="3"/>
  <c r="Q350" i="3"/>
  <c r="T350" i="3"/>
  <c r="Q351" i="3"/>
  <c r="T351" i="3"/>
  <c r="Q352" i="3"/>
  <c r="T352" i="3"/>
  <c r="Q353" i="3"/>
  <c r="T353" i="3"/>
  <c r="Q354" i="3"/>
  <c r="T354" i="3"/>
  <c r="Q355" i="3"/>
  <c r="T355" i="3"/>
  <c r="Q356" i="3"/>
  <c r="T356" i="3"/>
  <c r="Q357" i="3"/>
  <c r="T357" i="3"/>
  <c r="Q358" i="3"/>
  <c r="T358" i="3"/>
  <c r="Q359" i="3"/>
  <c r="T359" i="3"/>
  <c r="Q360" i="3"/>
  <c r="T360" i="3"/>
  <c r="Q361" i="3"/>
  <c r="T361" i="3"/>
  <c r="Q362" i="3"/>
  <c r="T362" i="3"/>
  <c r="Q363" i="3"/>
  <c r="T363" i="3"/>
  <c r="Q364" i="3"/>
  <c r="T364" i="3"/>
  <c r="Q365" i="3"/>
  <c r="T365" i="3"/>
  <c r="Q366" i="3"/>
  <c r="T366" i="3"/>
  <c r="Q367" i="3"/>
  <c r="T367" i="3"/>
  <c r="Q368" i="3"/>
  <c r="T368" i="3"/>
  <c r="Q369" i="3"/>
  <c r="T369" i="3"/>
  <c r="Q370" i="3"/>
  <c r="T370" i="3"/>
  <c r="Q371" i="3"/>
  <c r="T371" i="3"/>
  <c r="Q372" i="3"/>
  <c r="T372" i="3"/>
  <c r="Q373" i="3"/>
  <c r="T373" i="3"/>
  <c r="Q374" i="3"/>
  <c r="T374" i="3"/>
  <c r="Q375" i="3"/>
  <c r="T375" i="3"/>
  <c r="Q376" i="3"/>
  <c r="T376" i="3"/>
  <c r="Q377" i="3"/>
  <c r="T377" i="3"/>
  <c r="Q378" i="3"/>
  <c r="T378" i="3"/>
  <c r="Q379" i="3"/>
  <c r="T379" i="3"/>
  <c r="Q380" i="3"/>
  <c r="T380" i="3"/>
  <c r="Q381" i="3"/>
  <c r="T381" i="3"/>
  <c r="Q382" i="3"/>
  <c r="T382" i="3"/>
  <c r="Q383" i="3"/>
  <c r="T383" i="3"/>
  <c r="Q384" i="3"/>
  <c r="T384" i="3"/>
  <c r="Q385" i="3"/>
  <c r="T385" i="3"/>
  <c r="Q386" i="3"/>
  <c r="T386" i="3"/>
  <c r="Q387" i="3"/>
  <c r="T387" i="3"/>
  <c r="Q388" i="3"/>
  <c r="T388" i="3"/>
  <c r="Q389" i="3"/>
  <c r="T389" i="3"/>
  <c r="Q390" i="3"/>
  <c r="T390" i="3"/>
  <c r="Q391" i="3"/>
  <c r="T391" i="3"/>
  <c r="Q392" i="3"/>
  <c r="T392" i="3"/>
  <c r="Q393" i="3"/>
  <c r="T393" i="3"/>
  <c r="Q394" i="3"/>
  <c r="T394" i="3"/>
  <c r="Q395" i="3"/>
  <c r="T395" i="3"/>
  <c r="Q396" i="3"/>
  <c r="T396" i="3"/>
  <c r="Q397" i="3"/>
  <c r="T397" i="3"/>
  <c r="Q398" i="3"/>
  <c r="T398" i="3"/>
  <c r="Q399" i="3"/>
  <c r="T399" i="3"/>
  <c r="Q400" i="3"/>
  <c r="T400" i="3"/>
  <c r="Q401" i="3"/>
  <c r="T401" i="3"/>
  <c r="Q402" i="3"/>
  <c r="T402" i="3"/>
  <c r="Q403" i="3"/>
  <c r="T403" i="3"/>
  <c r="Q404" i="3"/>
  <c r="T404" i="3"/>
  <c r="Q405" i="3"/>
  <c r="T405" i="3"/>
  <c r="Q406" i="3"/>
  <c r="T406" i="3"/>
  <c r="Q407" i="3"/>
  <c r="T407" i="3"/>
  <c r="Q408" i="3"/>
  <c r="T408" i="3"/>
  <c r="Q409" i="3"/>
  <c r="T409" i="3"/>
  <c r="Q410" i="3"/>
  <c r="T410" i="3"/>
  <c r="Q411" i="3"/>
  <c r="T411" i="3"/>
  <c r="Q412" i="3"/>
  <c r="T412" i="3"/>
  <c r="Q413" i="3"/>
  <c r="T413" i="3"/>
  <c r="Q414" i="3"/>
  <c r="T414" i="3"/>
  <c r="Q415" i="3"/>
  <c r="T415" i="3"/>
  <c r="Q416" i="3"/>
  <c r="T416" i="3"/>
  <c r="Q417" i="3"/>
  <c r="T417" i="3"/>
  <c r="Q418" i="3"/>
  <c r="T418" i="3"/>
  <c r="Q419" i="3"/>
  <c r="T419" i="3"/>
  <c r="Q420" i="3"/>
  <c r="T420" i="3"/>
  <c r="Q421" i="3"/>
  <c r="T421" i="3"/>
  <c r="Q422" i="3"/>
  <c r="T422" i="3"/>
  <c r="Q423" i="3"/>
  <c r="T423" i="3"/>
  <c r="Q424" i="3"/>
  <c r="T424" i="3"/>
  <c r="Q425" i="3"/>
  <c r="T425" i="3"/>
  <c r="Q426" i="3"/>
  <c r="T426" i="3"/>
  <c r="Q427" i="3"/>
  <c r="T427" i="3"/>
  <c r="Q428" i="3"/>
  <c r="T428" i="3"/>
  <c r="Q429" i="3"/>
  <c r="T429" i="3"/>
  <c r="Q430" i="3"/>
  <c r="T430" i="3"/>
  <c r="Q431" i="3"/>
  <c r="T431" i="3"/>
  <c r="Q432" i="3"/>
  <c r="T432" i="3"/>
  <c r="Q433" i="3"/>
  <c r="T433" i="3"/>
  <c r="Q434" i="3"/>
  <c r="T434" i="3"/>
  <c r="Q435" i="3"/>
  <c r="T435" i="3"/>
  <c r="Q436" i="3"/>
  <c r="T436" i="3"/>
  <c r="Q437" i="3"/>
  <c r="T437" i="3"/>
  <c r="Q438" i="3"/>
  <c r="T438" i="3"/>
  <c r="Q439" i="3"/>
  <c r="T439" i="3"/>
  <c r="Q440" i="3"/>
  <c r="T440" i="3"/>
  <c r="Q441" i="3"/>
  <c r="T441" i="3"/>
  <c r="Q442" i="3"/>
  <c r="T442" i="3"/>
  <c r="Q443" i="3"/>
  <c r="T443" i="3"/>
  <c r="Q444" i="3"/>
  <c r="T444" i="3"/>
  <c r="Q445" i="3"/>
  <c r="T445" i="3"/>
  <c r="Q446" i="3"/>
  <c r="T446" i="3"/>
  <c r="Q447" i="3"/>
  <c r="T447" i="3"/>
  <c r="Q448" i="3"/>
  <c r="T448" i="3"/>
  <c r="Q449" i="3"/>
  <c r="T449" i="3"/>
  <c r="Q450" i="3"/>
  <c r="T450" i="3"/>
  <c r="Q451" i="3"/>
  <c r="T451" i="3"/>
  <c r="Q452" i="3"/>
  <c r="T452" i="3"/>
  <c r="Q453" i="3"/>
  <c r="T453" i="3"/>
  <c r="Q454" i="3"/>
  <c r="T454" i="3"/>
  <c r="Q455" i="3"/>
  <c r="T455" i="3"/>
  <c r="Q456" i="3"/>
  <c r="T456" i="3"/>
  <c r="Q457" i="3"/>
  <c r="T457" i="3"/>
  <c r="Q458" i="3"/>
  <c r="T458" i="3"/>
  <c r="Q459" i="3"/>
  <c r="T459" i="3"/>
  <c r="Q460" i="3"/>
  <c r="T460" i="3"/>
  <c r="Q461" i="3"/>
  <c r="T461" i="3"/>
  <c r="Q462" i="3"/>
  <c r="T462" i="3"/>
  <c r="Q463" i="3"/>
  <c r="T463" i="3"/>
  <c r="Q464" i="3"/>
  <c r="T464" i="3"/>
  <c r="Q465" i="3"/>
  <c r="T465" i="3"/>
  <c r="Q466" i="3"/>
  <c r="T466" i="3"/>
  <c r="Q467" i="3"/>
  <c r="T467" i="3"/>
  <c r="Q468" i="3"/>
  <c r="T468" i="3"/>
  <c r="Q469" i="3"/>
  <c r="T469" i="3"/>
  <c r="Q470" i="3"/>
  <c r="T470" i="3"/>
  <c r="Q471" i="3"/>
  <c r="T471" i="3"/>
  <c r="Q472" i="3"/>
  <c r="T472" i="3"/>
  <c r="Q473" i="3"/>
  <c r="T473" i="3"/>
  <c r="Q474" i="3"/>
  <c r="T474" i="3"/>
  <c r="Q475" i="3"/>
  <c r="T475" i="3"/>
  <c r="Q476" i="3"/>
  <c r="T476" i="3"/>
  <c r="Q477" i="3"/>
  <c r="T477" i="3"/>
  <c r="Q478" i="3"/>
  <c r="T478" i="3"/>
  <c r="Q479" i="3"/>
  <c r="T479" i="3"/>
  <c r="Q480" i="3"/>
  <c r="T480" i="3"/>
  <c r="Q481" i="3"/>
  <c r="T481" i="3"/>
  <c r="Q482" i="3"/>
  <c r="T482" i="3"/>
  <c r="Q483" i="3"/>
  <c r="T483" i="3"/>
  <c r="Q484" i="3"/>
  <c r="T484" i="3"/>
  <c r="Q485" i="3"/>
  <c r="T485" i="3"/>
  <c r="Q486" i="3"/>
  <c r="T486" i="3"/>
  <c r="Q487" i="3"/>
  <c r="T487" i="3"/>
  <c r="Q488" i="3"/>
  <c r="T488" i="3"/>
  <c r="Q489" i="3"/>
  <c r="T489" i="3"/>
  <c r="Q490" i="3"/>
  <c r="T490" i="3"/>
  <c r="Q491" i="3"/>
  <c r="T491" i="3"/>
  <c r="Q492" i="3"/>
  <c r="T492" i="3"/>
  <c r="Q493" i="3"/>
  <c r="T493" i="3"/>
  <c r="Q494" i="3"/>
  <c r="T494" i="3"/>
  <c r="Q495" i="3"/>
  <c r="T495" i="3"/>
  <c r="Q496" i="3"/>
  <c r="T496" i="3"/>
  <c r="Q497" i="3"/>
  <c r="T497" i="3"/>
  <c r="Q498" i="3"/>
  <c r="T498" i="3"/>
  <c r="Q499" i="3"/>
  <c r="T499" i="3"/>
  <c r="Q500" i="3"/>
  <c r="T500" i="3"/>
  <c r="Q501" i="3"/>
  <c r="T501" i="3"/>
  <c r="Q502" i="3"/>
  <c r="T502" i="3"/>
  <c r="Q503" i="3"/>
  <c r="T503" i="3"/>
  <c r="Q504" i="3"/>
  <c r="T504" i="3"/>
  <c r="Q505" i="3"/>
  <c r="T505" i="3"/>
  <c r="Q506" i="3"/>
  <c r="T506" i="3"/>
  <c r="Q507" i="3"/>
  <c r="T507" i="3"/>
  <c r="Q508" i="3"/>
  <c r="T508" i="3"/>
  <c r="Q509" i="3"/>
  <c r="T509" i="3"/>
  <c r="Q510" i="3"/>
  <c r="T510" i="3"/>
  <c r="Q511" i="3"/>
  <c r="T511" i="3"/>
  <c r="Q512" i="3"/>
  <c r="T512" i="3"/>
  <c r="Q513" i="3"/>
  <c r="T513" i="3"/>
  <c r="Q514" i="3"/>
  <c r="T514" i="3"/>
  <c r="Q515" i="3"/>
  <c r="T515" i="3"/>
  <c r="Q516" i="3"/>
  <c r="T516" i="3"/>
  <c r="Q517" i="3"/>
  <c r="T517" i="3"/>
  <c r="Q518" i="3"/>
  <c r="T518" i="3"/>
  <c r="Q519" i="3"/>
  <c r="T519" i="3"/>
  <c r="Q520" i="3"/>
  <c r="T520" i="3"/>
  <c r="Q521" i="3"/>
  <c r="T521" i="3"/>
  <c r="Q522" i="3"/>
  <c r="T522" i="3"/>
  <c r="Q523" i="3"/>
  <c r="T523" i="3"/>
  <c r="Q524" i="3"/>
  <c r="T524" i="3"/>
  <c r="Q525" i="3"/>
  <c r="T525" i="3"/>
  <c r="Q526" i="3"/>
  <c r="T526" i="3"/>
  <c r="Q527" i="3"/>
  <c r="T527" i="3"/>
  <c r="Q528" i="3"/>
  <c r="T528" i="3"/>
  <c r="Q529" i="3"/>
  <c r="T529" i="3"/>
  <c r="Q530" i="3"/>
  <c r="T530" i="3"/>
  <c r="Q531" i="3"/>
  <c r="T531" i="3"/>
  <c r="Q532" i="3"/>
  <c r="T532" i="3"/>
  <c r="Q533" i="3"/>
  <c r="T533" i="3"/>
  <c r="Q534" i="3"/>
  <c r="T534" i="3"/>
  <c r="Q535" i="3"/>
  <c r="T535" i="3"/>
  <c r="Q536" i="3"/>
  <c r="T536" i="3"/>
  <c r="Q537" i="3"/>
  <c r="T537" i="3"/>
  <c r="Q538" i="3"/>
  <c r="T538" i="3"/>
  <c r="Q539" i="3"/>
  <c r="T539" i="3"/>
  <c r="Q540" i="3"/>
  <c r="T540" i="3"/>
  <c r="Q541" i="3"/>
  <c r="T541" i="3"/>
  <c r="Q542" i="3"/>
  <c r="T542" i="3"/>
  <c r="Q543" i="3"/>
  <c r="T543" i="3"/>
  <c r="Q544" i="3"/>
  <c r="T544" i="3"/>
  <c r="Q545" i="3"/>
  <c r="T545" i="3"/>
  <c r="Q546" i="3"/>
  <c r="T546" i="3"/>
  <c r="Q547" i="3"/>
  <c r="T547" i="3"/>
  <c r="Q548" i="3"/>
  <c r="T548" i="3"/>
  <c r="Q549" i="3"/>
  <c r="T549" i="3"/>
  <c r="Q550" i="3"/>
  <c r="T550" i="3"/>
  <c r="Q551" i="3"/>
  <c r="T551" i="3"/>
  <c r="Q552" i="3"/>
  <c r="T552" i="3"/>
  <c r="Q553" i="3"/>
  <c r="T553" i="3"/>
  <c r="Q554" i="3"/>
  <c r="T554" i="3"/>
  <c r="Q555" i="3"/>
  <c r="T555" i="3"/>
  <c r="Q556" i="3"/>
  <c r="T556" i="3"/>
  <c r="Q557" i="3"/>
  <c r="T557" i="3"/>
  <c r="Q558" i="3"/>
  <c r="T558" i="3"/>
  <c r="Q559" i="3"/>
  <c r="T559" i="3"/>
  <c r="Q560" i="3"/>
  <c r="T560" i="3"/>
  <c r="Q561" i="3"/>
  <c r="T561" i="3"/>
  <c r="Q562" i="3"/>
  <c r="T562" i="3"/>
  <c r="Q563" i="3"/>
  <c r="T563" i="3"/>
  <c r="Q564" i="3"/>
  <c r="T564" i="3"/>
  <c r="Q565" i="3"/>
  <c r="T565" i="3"/>
  <c r="Q566" i="3"/>
  <c r="T566" i="3"/>
  <c r="Q567" i="3"/>
  <c r="T567" i="3"/>
  <c r="Q568" i="3"/>
  <c r="T568" i="3"/>
  <c r="Q569" i="3"/>
  <c r="T569" i="3"/>
  <c r="Q570" i="3"/>
  <c r="T570" i="3"/>
  <c r="Q571" i="3"/>
  <c r="T571" i="3"/>
  <c r="Q572" i="3"/>
  <c r="T572" i="3"/>
  <c r="Q573" i="3"/>
  <c r="T573" i="3"/>
  <c r="Q574" i="3"/>
  <c r="T574" i="3"/>
  <c r="Q575" i="3"/>
  <c r="T575" i="3"/>
  <c r="Q576" i="3"/>
  <c r="T576" i="3"/>
  <c r="Q577" i="3"/>
  <c r="T577" i="3"/>
  <c r="Q578" i="3"/>
  <c r="T578" i="3"/>
  <c r="Q579" i="3"/>
  <c r="T579" i="3"/>
  <c r="Q580" i="3"/>
  <c r="T580" i="3"/>
  <c r="Q581" i="3"/>
  <c r="T581" i="3"/>
  <c r="Q582" i="3"/>
  <c r="T582" i="3"/>
  <c r="Q583" i="3"/>
  <c r="T583" i="3"/>
  <c r="Q584" i="3"/>
  <c r="T584" i="3"/>
  <c r="Q585" i="3"/>
  <c r="T585" i="3"/>
  <c r="Q586" i="3"/>
  <c r="T586" i="3"/>
  <c r="Q587" i="3"/>
  <c r="T587" i="3"/>
  <c r="Q588" i="3"/>
  <c r="T588" i="3"/>
  <c r="Q589" i="3"/>
  <c r="T589" i="3"/>
  <c r="Q590" i="3"/>
  <c r="T590" i="3"/>
  <c r="Q591" i="3"/>
  <c r="T591" i="3"/>
  <c r="Q592" i="3"/>
  <c r="T592" i="3"/>
  <c r="Q593" i="3"/>
  <c r="T593" i="3"/>
  <c r="Q594" i="3"/>
  <c r="T594" i="3"/>
  <c r="Q595" i="3"/>
  <c r="T595" i="3"/>
  <c r="Q596" i="3"/>
  <c r="T596" i="3"/>
  <c r="Q597" i="3"/>
  <c r="T597" i="3"/>
  <c r="Q598" i="3"/>
  <c r="T598" i="3"/>
  <c r="Q599" i="3"/>
  <c r="T599" i="3"/>
  <c r="Q600" i="3"/>
  <c r="T600" i="3"/>
  <c r="Q601" i="3"/>
  <c r="T601" i="3"/>
  <c r="Q602" i="3"/>
  <c r="T602" i="3"/>
  <c r="Q603" i="3"/>
  <c r="T603" i="3"/>
  <c r="Q604" i="3"/>
  <c r="T604" i="3"/>
  <c r="Q605" i="3"/>
  <c r="T605" i="3"/>
  <c r="Q606" i="3"/>
  <c r="T606" i="3"/>
  <c r="Q607" i="3"/>
  <c r="T607" i="3"/>
  <c r="Q608" i="3"/>
  <c r="T608" i="3"/>
  <c r="Q609" i="3"/>
  <c r="T609" i="3"/>
  <c r="Q610" i="3"/>
  <c r="T610" i="3"/>
  <c r="Q611" i="3"/>
  <c r="T611" i="3"/>
  <c r="Q612" i="3"/>
  <c r="T612" i="3"/>
  <c r="Q613" i="3"/>
  <c r="T613" i="3"/>
  <c r="Q614" i="3"/>
  <c r="T614" i="3"/>
  <c r="Q615" i="3"/>
  <c r="T615" i="3"/>
  <c r="Q616" i="3"/>
  <c r="T616" i="3"/>
  <c r="Q617" i="3"/>
  <c r="T617" i="3"/>
  <c r="Q618" i="3"/>
  <c r="T618" i="3"/>
  <c r="Q619" i="3"/>
  <c r="T619" i="3"/>
  <c r="Q620" i="3"/>
  <c r="T620" i="3"/>
  <c r="Q621" i="3"/>
  <c r="T621" i="3"/>
  <c r="Q622" i="3"/>
  <c r="T622" i="3"/>
  <c r="Q623" i="3"/>
  <c r="T623" i="3"/>
  <c r="Q624" i="3"/>
  <c r="T624" i="3"/>
  <c r="Q625" i="3"/>
  <c r="T625" i="3"/>
  <c r="Q626" i="3"/>
  <c r="T626" i="3"/>
  <c r="Q627" i="3"/>
  <c r="T627" i="3"/>
  <c r="Q628" i="3"/>
  <c r="T628" i="3"/>
  <c r="Q629" i="3"/>
  <c r="T629" i="3"/>
  <c r="Q630" i="3"/>
  <c r="T630" i="3"/>
  <c r="Q631" i="3"/>
  <c r="T631" i="3"/>
  <c r="Q632" i="3"/>
  <c r="T632" i="3"/>
  <c r="Q633" i="3"/>
  <c r="T633" i="3"/>
  <c r="Q634" i="3"/>
  <c r="T634" i="3"/>
  <c r="Q635" i="3"/>
  <c r="T635" i="3"/>
  <c r="Q636" i="3"/>
  <c r="T636" i="3"/>
  <c r="Q637" i="3"/>
  <c r="T637" i="3"/>
  <c r="Q638" i="3"/>
  <c r="T638" i="3"/>
  <c r="Q639" i="3"/>
  <c r="T639" i="3"/>
  <c r="Q640" i="3"/>
  <c r="T640" i="3"/>
  <c r="Q641" i="3"/>
  <c r="T641" i="3"/>
  <c r="Q642" i="3"/>
  <c r="T642" i="3"/>
  <c r="Q643" i="3"/>
  <c r="T643" i="3"/>
  <c r="Q644" i="3"/>
  <c r="T644" i="3"/>
  <c r="Q645" i="3"/>
  <c r="T645" i="3"/>
  <c r="Q646" i="3"/>
  <c r="T646" i="3"/>
  <c r="Q647" i="3"/>
  <c r="T647" i="3"/>
  <c r="Q648" i="3"/>
  <c r="T648" i="3"/>
  <c r="Q649" i="3"/>
  <c r="T649" i="3"/>
  <c r="Q650" i="3"/>
  <c r="T650" i="3"/>
  <c r="Q651" i="3"/>
  <c r="T651" i="3"/>
  <c r="Q652" i="3"/>
  <c r="T652" i="3"/>
  <c r="Q653" i="3"/>
  <c r="T653" i="3"/>
  <c r="Q654" i="3"/>
  <c r="T654" i="3"/>
  <c r="Q655" i="3"/>
  <c r="T655" i="3"/>
  <c r="Q656" i="3"/>
  <c r="T656" i="3"/>
  <c r="Q657" i="3"/>
  <c r="T657" i="3"/>
  <c r="Q658" i="3"/>
  <c r="T658" i="3"/>
  <c r="Q659" i="3"/>
  <c r="T659" i="3"/>
  <c r="Q660" i="3"/>
  <c r="T660" i="3"/>
  <c r="Q661" i="3"/>
  <c r="T661" i="3"/>
  <c r="Q662" i="3"/>
  <c r="T662" i="3"/>
  <c r="Q663" i="3"/>
  <c r="T663" i="3"/>
  <c r="Q664" i="3"/>
  <c r="T664" i="3"/>
  <c r="Q665" i="3"/>
  <c r="T665" i="3"/>
  <c r="Q666" i="3"/>
  <c r="T666" i="3"/>
  <c r="Q667" i="3"/>
  <c r="T667" i="3"/>
  <c r="Q668" i="3"/>
  <c r="T668" i="3"/>
  <c r="Q669" i="3"/>
  <c r="T669" i="3"/>
  <c r="Q670" i="3"/>
  <c r="T670" i="3"/>
  <c r="Q671" i="3"/>
  <c r="T671" i="3"/>
  <c r="Q672" i="3"/>
  <c r="T672" i="3"/>
  <c r="Q673" i="3"/>
  <c r="T673" i="3"/>
  <c r="Q674" i="3"/>
  <c r="T674" i="3"/>
  <c r="Q675" i="3"/>
  <c r="T675" i="3"/>
  <c r="Q676" i="3"/>
  <c r="T676" i="3"/>
  <c r="Q677" i="3"/>
  <c r="T677" i="3"/>
  <c r="Q678" i="3"/>
  <c r="T678" i="3"/>
  <c r="Q679" i="3"/>
  <c r="T679" i="3"/>
  <c r="Q680" i="3"/>
  <c r="T680" i="3"/>
  <c r="Q681" i="3"/>
  <c r="T681" i="3"/>
  <c r="Q682" i="3"/>
  <c r="T682" i="3"/>
  <c r="Q683" i="3"/>
  <c r="T683" i="3"/>
  <c r="Q684" i="3"/>
  <c r="T684" i="3"/>
  <c r="Q685" i="3"/>
  <c r="T685" i="3"/>
  <c r="Q686" i="3"/>
  <c r="T686" i="3"/>
  <c r="Q687" i="3"/>
  <c r="T687" i="3"/>
  <c r="Q688" i="3"/>
  <c r="T688" i="3"/>
  <c r="Q689" i="3"/>
  <c r="T689" i="3"/>
  <c r="Q690" i="3"/>
  <c r="T690" i="3"/>
  <c r="Q691" i="3"/>
  <c r="T691" i="3"/>
  <c r="Q692" i="3"/>
  <c r="T692" i="3"/>
  <c r="Q693" i="3"/>
  <c r="T693" i="3"/>
  <c r="Q694" i="3"/>
  <c r="T694" i="3"/>
  <c r="Q695" i="3"/>
  <c r="T695" i="3"/>
  <c r="Q696" i="3"/>
  <c r="T696" i="3"/>
  <c r="Q697" i="3"/>
  <c r="T697" i="3"/>
  <c r="Q698" i="3"/>
  <c r="T698" i="3"/>
  <c r="Q699" i="3"/>
  <c r="T699" i="3"/>
  <c r="Q700" i="3"/>
  <c r="T700" i="3"/>
  <c r="Q701" i="3"/>
  <c r="T701" i="3"/>
  <c r="Q702" i="3"/>
  <c r="T702" i="3"/>
  <c r="Q703" i="3"/>
  <c r="T703" i="3"/>
  <c r="Q704" i="3"/>
  <c r="T704" i="3"/>
  <c r="Q705" i="3"/>
  <c r="T705" i="3"/>
  <c r="Q706" i="3"/>
  <c r="T706" i="3"/>
  <c r="Q707" i="3"/>
  <c r="T707" i="3"/>
  <c r="Q708" i="3"/>
  <c r="T708" i="3"/>
  <c r="Q709" i="3"/>
  <c r="T709" i="3"/>
  <c r="Q710" i="3"/>
  <c r="T710" i="3"/>
  <c r="Q711" i="3"/>
  <c r="T711" i="3"/>
  <c r="Q712" i="3"/>
  <c r="T712" i="3"/>
  <c r="Q713" i="3"/>
  <c r="T713" i="3"/>
  <c r="Q714" i="3"/>
  <c r="T714" i="3"/>
  <c r="Q715" i="3"/>
  <c r="T715" i="3"/>
  <c r="Q716" i="3"/>
  <c r="T716" i="3"/>
  <c r="Q717" i="3"/>
  <c r="T717" i="3"/>
  <c r="Q718" i="3"/>
  <c r="T718" i="3"/>
  <c r="Q719" i="3"/>
  <c r="T719" i="3"/>
  <c r="Q720" i="3"/>
  <c r="T720" i="3"/>
  <c r="Q721" i="3"/>
  <c r="T721" i="3"/>
  <c r="Q722" i="3"/>
  <c r="T722" i="3"/>
  <c r="Q723" i="3"/>
  <c r="T723" i="3"/>
  <c r="Q724" i="3"/>
  <c r="T724" i="3"/>
  <c r="Q725" i="3"/>
  <c r="T725" i="3"/>
  <c r="Q726" i="3"/>
  <c r="T726" i="3"/>
  <c r="Q727" i="3"/>
  <c r="T727" i="3"/>
  <c r="Q728" i="3"/>
  <c r="T728" i="3"/>
  <c r="Q729" i="3"/>
  <c r="T729" i="3"/>
  <c r="Q730" i="3"/>
  <c r="T730" i="3"/>
  <c r="Q731" i="3"/>
  <c r="T731" i="3"/>
  <c r="Q732" i="3"/>
  <c r="T732" i="3"/>
  <c r="Q733" i="3"/>
  <c r="T733" i="3"/>
  <c r="Q734" i="3"/>
  <c r="T734" i="3"/>
  <c r="Q735" i="3"/>
  <c r="T735" i="3"/>
  <c r="Q736" i="3"/>
  <c r="T736" i="3"/>
  <c r="Q737" i="3"/>
  <c r="T737" i="3"/>
  <c r="Q738" i="3"/>
  <c r="T738" i="3"/>
  <c r="Q739" i="3"/>
  <c r="T739" i="3"/>
  <c r="Q740" i="3"/>
  <c r="T740" i="3"/>
  <c r="Q741" i="3"/>
  <c r="T741" i="3"/>
  <c r="Q742" i="3"/>
  <c r="T742" i="3"/>
  <c r="Q743" i="3"/>
  <c r="T743" i="3"/>
  <c r="Q744" i="3"/>
  <c r="T744" i="3"/>
  <c r="Q745" i="3"/>
  <c r="T745" i="3"/>
  <c r="Q746" i="3"/>
  <c r="T746" i="3"/>
  <c r="Q747" i="3"/>
  <c r="T747" i="3"/>
  <c r="Q748" i="3"/>
  <c r="T748" i="3"/>
  <c r="Q749" i="3"/>
  <c r="T749" i="3"/>
  <c r="Q750" i="3"/>
  <c r="T750" i="3"/>
  <c r="Q751" i="3"/>
  <c r="T751" i="3"/>
  <c r="Q752" i="3"/>
  <c r="T752" i="3"/>
  <c r="Q753" i="3"/>
  <c r="T753" i="3"/>
  <c r="Q754" i="3"/>
  <c r="T754" i="3"/>
  <c r="Q755" i="3"/>
  <c r="T755" i="3"/>
  <c r="Q756" i="3"/>
  <c r="T756" i="3"/>
  <c r="Q757" i="3"/>
  <c r="T757" i="3"/>
  <c r="Q758" i="3"/>
  <c r="T758" i="3"/>
  <c r="Q759" i="3"/>
  <c r="T759" i="3"/>
  <c r="Q760" i="3"/>
  <c r="T760" i="3"/>
  <c r="Q761" i="3"/>
  <c r="T761" i="3"/>
  <c r="Q762" i="3"/>
  <c r="T762" i="3"/>
  <c r="Q763" i="3"/>
  <c r="T763" i="3"/>
  <c r="Q764" i="3"/>
  <c r="T764" i="3"/>
  <c r="Q765" i="3"/>
  <c r="T765" i="3"/>
  <c r="Q766" i="3"/>
  <c r="T766" i="3"/>
  <c r="Q767" i="3"/>
  <c r="T767" i="3"/>
  <c r="Q768" i="3"/>
  <c r="T768" i="3"/>
  <c r="Q769" i="3"/>
  <c r="T769" i="3"/>
  <c r="Q770" i="3"/>
  <c r="T770" i="3"/>
  <c r="Q771" i="3"/>
  <c r="T771" i="3"/>
  <c r="Q772" i="3"/>
  <c r="T772" i="3"/>
  <c r="Q773" i="3"/>
  <c r="T773" i="3"/>
  <c r="Q774" i="3"/>
  <c r="T774" i="3"/>
  <c r="Q775" i="3"/>
  <c r="T775" i="3"/>
  <c r="Q776" i="3"/>
  <c r="T776" i="3"/>
  <c r="Q777" i="3"/>
  <c r="T777" i="3"/>
  <c r="Q778" i="3"/>
  <c r="T778" i="3"/>
  <c r="Q779" i="3"/>
  <c r="T779" i="3"/>
  <c r="Q780" i="3"/>
  <c r="T780" i="3"/>
  <c r="Q781" i="3"/>
  <c r="T781" i="3"/>
  <c r="Q782" i="3"/>
  <c r="T782" i="3"/>
  <c r="Q783" i="3"/>
  <c r="T783" i="3"/>
  <c r="Q784" i="3"/>
  <c r="T784" i="3"/>
  <c r="Q785" i="3"/>
  <c r="T785" i="3"/>
  <c r="Q786" i="3"/>
  <c r="T786" i="3"/>
  <c r="Q787" i="3"/>
  <c r="T787" i="3"/>
  <c r="Q788" i="3"/>
  <c r="T788" i="3"/>
  <c r="Q789" i="3"/>
  <c r="T789" i="3"/>
  <c r="Q790" i="3"/>
  <c r="T790" i="3"/>
  <c r="Q791" i="3"/>
  <c r="T791" i="3"/>
  <c r="Q792" i="3"/>
  <c r="T792" i="3"/>
  <c r="Q793" i="3"/>
  <c r="T793" i="3"/>
  <c r="Q794" i="3"/>
  <c r="T794" i="3"/>
  <c r="Q795" i="3"/>
  <c r="T795" i="3"/>
  <c r="Q796" i="3"/>
  <c r="T796" i="3"/>
  <c r="Q797" i="3"/>
  <c r="T797" i="3"/>
  <c r="Q798" i="3"/>
  <c r="T798" i="3"/>
  <c r="Q799" i="3"/>
  <c r="T799" i="3"/>
  <c r="Q800" i="3"/>
  <c r="T800" i="3"/>
  <c r="Q801" i="3"/>
  <c r="T801" i="3"/>
  <c r="Q802" i="3"/>
  <c r="T802" i="3"/>
  <c r="Q803" i="3"/>
  <c r="T803" i="3"/>
  <c r="Q804" i="3"/>
  <c r="T804" i="3"/>
  <c r="Q805" i="3"/>
  <c r="T805" i="3"/>
  <c r="Q806" i="3"/>
  <c r="T806" i="3"/>
  <c r="Q807" i="3"/>
  <c r="T807" i="3"/>
  <c r="Q808" i="3"/>
  <c r="T808" i="3"/>
  <c r="Q809" i="3"/>
  <c r="T809" i="3"/>
  <c r="Q810" i="3"/>
  <c r="T810" i="3"/>
  <c r="Q811" i="3"/>
  <c r="T811" i="3"/>
  <c r="Q812" i="3"/>
  <c r="T812" i="3"/>
  <c r="Q813" i="3"/>
  <c r="T813" i="3"/>
  <c r="Q814" i="3"/>
  <c r="T814" i="3"/>
  <c r="Q815" i="3"/>
  <c r="T815" i="3"/>
  <c r="Q816" i="3"/>
  <c r="T816" i="3"/>
  <c r="Q817" i="3"/>
  <c r="T817" i="3"/>
  <c r="Q818" i="3"/>
  <c r="T818" i="3"/>
  <c r="Q819" i="3"/>
  <c r="T819" i="3"/>
  <c r="Q820" i="3"/>
  <c r="T820" i="3"/>
  <c r="Q821" i="3"/>
  <c r="T821" i="3"/>
  <c r="Q822" i="3"/>
  <c r="T822" i="3"/>
  <c r="Q823" i="3"/>
  <c r="T823" i="3"/>
  <c r="Q824" i="3"/>
  <c r="T824" i="3"/>
  <c r="Q825" i="3"/>
  <c r="T825" i="3"/>
  <c r="Q826" i="3"/>
  <c r="T826" i="3"/>
  <c r="Q827" i="3"/>
  <c r="T827" i="3"/>
  <c r="Q828" i="3"/>
  <c r="T828" i="3"/>
  <c r="Q829" i="3"/>
  <c r="T829" i="3"/>
  <c r="Q830" i="3"/>
  <c r="T830" i="3"/>
  <c r="Q831" i="3"/>
  <c r="T831" i="3"/>
  <c r="Q832" i="3"/>
  <c r="T832" i="3"/>
  <c r="Q833" i="3"/>
  <c r="T833" i="3"/>
  <c r="Q834" i="3"/>
  <c r="T834" i="3"/>
  <c r="Q835" i="3"/>
  <c r="T835" i="3"/>
  <c r="Q836" i="3"/>
  <c r="T836" i="3"/>
  <c r="Q837" i="3"/>
  <c r="T837" i="3"/>
  <c r="Q838" i="3"/>
  <c r="T838" i="3"/>
  <c r="Q839" i="3"/>
  <c r="T839" i="3"/>
  <c r="Q840" i="3"/>
  <c r="T840" i="3"/>
  <c r="Q841" i="3"/>
  <c r="T841" i="3"/>
  <c r="Q842" i="3"/>
  <c r="T842" i="3"/>
  <c r="Q843" i="3"/>
  <c r="T843" i="3"/>
  <c r="Q844" i="3"/>
  <c r="T844" i="3"/>
  <c r="Q845" i="3"/>
  <c r="T845" i="3"/>
  <c r="Q846" i="3"/>
  <c r="T846" i="3"/>
  <c r="Q847" i="3"/>
  <c r="T847" i="3"/>
  <c r="Q848" i="3"/>
  <c r="T848" i="3"/>
  <c r="Q849" i="3"/>
  <c r="T849" i="3"/>
  <c r="Q850" i="3"/>
  <c r="T850" i="3"/>
  <c r="Q851" i="3"/>
  <c r="T851" i="3"/>
  <c r="L5" i="3"/>
  <c r="L6" i="3"/>
  <c r="L8" i="3"/>
  <c r="L10" i="3"/>
  <c r="L11" i="3"/>
  <c r="L12" i="3"/>
  <c r="L14" i="3"/>
  <c r="L19" i="3"/>
  <c r="L20" i="3"/>
  <c r="L21" i="3"/>
  <c r="L22" i="3"/>
  <c r="L23" i="3"/>
  <c r="L24" i="3"/>
  <c r="L25" i="3"/>
  <c r="L26" i="3"/>
  <c r="L29" i="3"/>
  <c r="L30" i="3"/>
  <c r="L31" i="3"/>
  <c r="L33" i="3"/>
  <c r="L34" i="3"/>
  <c r="L36" i="3"/>
  <c r="L37" i="3"/>
  <c r="L38" i="3"/>
  <c r="L39" i="3"/>
  <c r="L40" i="3"/>
  <c r="L41" i="3"/>
  <c r="L43" i="3"/>
  <c r="L44" i="3"/>
  <c r="L45" i="3"/>
  <c r="L46" i="3"/>
  <c r="L47" i="3"/>
  <c r="L48" i="3"/>
  <c r="L49" i="3"/>
  <c r="L50" i="3"/>
  <c r="L52" i="3"/>
  <c r="L54" i="3"/>
  <c r="L55" i="3"/>
  <c r="L56" i="3"/>
  <c r="L58" i="3"/>
  <c r="L59" i="3"/>
  <c r="L60" i="3"/>
  <c r="L61" i="3"/>
  <c r="L62" i="3"/>
  <c r="L64" i="3"/>
  <c r="L69" i="3"/>
  <c r="L70" i="3"/>
  <c r="L71" i="3"/>
  <c r="L72" i="3"/>
  <c r="L73" i="3"/>
  <c r="L74" i="3"/>
  <c r="L75" i="3"/>
  <c r="L76" i="3"/>
  <c r="L79" i="3"/>
  <c r="L80" i="3"/>
  <c r="L81" i="3"/>
  <c r="L83" i="3"/>
  <c r="L84" i="3"/>
  <c r="L86" i="3"/>
  <c r="L87" i="3"/>
  <c r="L88" i="3"/>
  <c r="L89" i="3"/>
  <c r="L90" i="3"/>
  <c r="L91" i="3"/>
  <c r="L93" i="3"/>
  <c r="L94" i="3"/>
  <c r="L95" i="3"/>
  <c r="L96" i="3"/>
  <c r="L97" i="3"/>
  <c r="L98" i="3"/>
  <c r="L99" i="3"/>
  <c r="L100" i="3"/>
  <c r="L102" i="3"/>
  <c r="L106" i="3"/>
  <c r="L108" i="3"/>
  <c r="L109" i="3"/>
  <c r="L110" i="3"/>
  <c r="L111" i="3"/>
  <c r="L112" i="3"/>
  <c r="L114" i="3"/>
  <c r="L116" i="3"/>
  <c r="L119" i="3"/>
  <c r="L120" i="3"/>
  <c r="L121" i="3"/>
  <c r="L122" i="3"/>
  <c r="L123" i="3"/>
  <c r="L124" i="3"/>
  <c r="L125" i="3"/>
  <c r="L126" i="3"/>
  <c r="L129" i="3"/>
  <c r="L130" i="3"/>
  <c r="L131" i="3"/>
  <c r="L133" i="3"/>
  <c r="L134" i="3"/>
  <c r="L136" i="3"/>
  <c r="L137" i="3"/>
  <c r="L138" i="3"/>
  <c r="L139" i="3"/>
  <c r="L140" i="3"/>
  <c r="L141" i="3"/>
  <c r="L143" i="3"/>
  <c r="L144" i="3"/>
  <c r="L145" i="3"/>
  <c r="L146" i="3"/>
  <c r="L147" i="3"/>
  <c r="L148" i="3"/>
  <c r="L149" i="3"/>
  <c r="L150" i="3"/>
  <c r="L152" i="3"/>
  <c r="L156" i="3"/>
  <c r="L158" i="3"/>
  <c r="L159" i="3"/>
  <c r="L160" i="3"/>
  <c r="L161" i="3"/>
  <c r="L162" i="3"/>
  <c r="L164" i="3"/>
  <c r="L166" i="3"/>
  <c r="L169" i="3"/>
  <c r="L170" i="3"/>
  <c r="L171" i="3"/>
  <c r="L172" i="3"/>
  <c r="L173" i="3"/>
  <c r="L174" i="3"/>
  <c r="L175" i="3"/>
  <c r="L176" i="3"/>
  <c r="L179" i="3"/>
  <c r="L180" i="3"/>
  <c r="L181" i="3"/>
  <c r="L183" i="3"/>
  <c r="L184" i="3"/>
  <c r="L186" i="3"/>
  <c r="L187" i="3"/>
  <c r="L188" i="3"/>
  <c r="L189" i="3"/>
  <c r="L190" i="3"/>
  <c r="L191" i="3"/>
  <c r="L193" i="3"/>
  <c r="L194" i="3"/>
  <c r="L195" i="3"/>
  <c r="L196" i="3"/>
  <c r="L197" i="3"/>
  <c r="L198" i="3"/>
  <c r="L199" i="3"/>
  <c r="L200" i="3"/>
  <c r="L202" i="3"/>
  <c r="L203" i="3"/>
  <c r="L206" i="3"/>
  <c r="L208" i="3"/>
  <c r="L209" i="3"/>
  <c r="L210" i="3"/>
  <c r="L211" i="3"/>
  <c r="L212" i="3"/>
  <c r="L214" i="3"/>
  <c r="L216" i="3"/>
  <c r="L219" i="3"/>
  <c r="L220" i="3"/>
  <c r="L221" i="3"/>
  <c r="L223" i="3"/>
  <c r="L224" i="3"/>
  <c r="L225" i="3"/>
  <c r="L226" i="3"/>
  <c r="L227" i="3"/>
  <c r="L230" i="3"/>
  <c r="L231" i="3"/>
  <c r="L233" i="3"/>
  <c r="L234" i="3"/>
  <c r="L236" i="3"/>
  <c r="L237" i="3"/>
  <c r="L238" i="3"/>
  <c r="L240" i="3"/>
  <c r="L241" i="3"/>
  <c r="L243" i="3"/>
  <c r="L244" i="3"/>
  <c r="L245" i="3"/>
  <c r="L246" i="3"/>
  <c r="L248" i="3"/>
  <c r="L249" i="3"/>
  <c r="L250" i="3"/>
  <c r="L252" i="3"/>
  <c r="L253" i="3"/>
  <c r="L256" i="3"/>
  <c r="L258" i="3"/>
  <c r="L259" i="3"/>
  <c r="L260" i="3"/>
  <c r="L261" i="3"/>
  <c r="L262" i="3"/>
  <c r="L264" i="3"/>
  <c r="L265" i="3"/>
  <c r="L269" i="3"/>
  <c r="L270" i="3"/>
  <c r="L273" i="3"/>
  <c r="L274" i="3"/>
  <c r="L275" i="3"/>
  <c r="L276" i="3"/>
  <c r="L280" i="3"/>
  <c r="L281" i="3"/>
  <c r="L283" i="3"/>
  <c r="L284" i="3"/>
  <c r="L286" i="3"/>
  <c r="L287" i="3"/>
  <c r="L288" i="3"/>
  <c r="L290" i="3"/>
  <c r="L291" i="3"/>
  <c r="L293" i="3"/>
  <c r="L294" i="3"/>
  <c r="L295" i="3"/>
  <c r="L296" i="3"/>
  <c r="L298" i="3"/>
  <c r="L299" i="3"/>
  <c r="L300" i="3"/>
  <c r="L302" i="3"/>
  <c r="L303" i="3"/>
  <c r="L306" i="3"/>
  <c r="L308" i="3"/>
  <c r="L309" i="3"/>
  <c r="L310" i="3"/>
  <c r="L311" i="3"/>
  <c r="L312" i="3"/>
  <c r="L314" i="3"/>
  <c r="L319" i="3"/>
  <c r="L320" i="3"/>
  <c r="L321" i="3"/>
  <c r="L323" i="3"/>
  <c r="L324" i="3"/>
  <c r="L325" i="3"/>
  <c r="L326" i="3"/>
  <c r="L330" i="3"/>
  <c r="L331" i="3"/>
  <c r="L333" i="3"/>
  <c r="L334" i="3"/>
  <c r="L336" i="3"/>
  <c r="L337" i="3"/>
  <c r="L338" i="3"/>
  <c r="L339" i="3"/>
  <c r="L340" i="3"/>
  <c r="L341" i="3"/>
  <c r="L343" i="3"/>
  <c r="L344" i="3"/>
  <c r="L345" i="3"/>
  <c r="L346" i="3"/>
  <c r="L347" i="3"/>
  <c r="L348" i="3"/>
  <c r="L349" i="3"/>
  <c r="L350" i="3"/>
  <c r="L352" i="3"/>
  <c r="L356" i="3"/>
  <c r="L358" i="3"/>
  <c r="L359" i="3"/>
  <c r="L360" i="3"/>
  <c r="L361" i="3"/>
  <c r="L362" i="3"/>
  <c r="L364" i="3"/>
  <c r="L366" i="3"/>
  <c r="L369" i="3"/>
  <c r="L370" i="3"/>
  <c r="L371" i="3"/>
  <c r="L372" i="3"/>
  <c r="L373" i="3"/>
  <c r="L374" i="3"/>
  <c r="L375" i="3"/>
  <c r="L376" i="3"/>
  <c r="L377" i="3"/>
  <c r="L379" i="3"/>
  <c r="L380" i="3"/>
  <c r="L381" i="3"/>
  <c r="L383" i="3"/>
  <c r="L384" i="3"/>
  <c r="L386" i="3"/>
  <c r="L387" i="3"/>
  <c r="L388" i="3"/>
  <c r="L389" i="3"/>
  <c r="L390" i="3"/>
  <c r="L391" i="3"/>
  <c r="L393" i="3"/>
  <c r="L394" i="3"/>
  <c r="L395" i="3"/>
  <c r="L396" i="3"/>
  <c r="L397" i="3"/>
  <c r="L398" i="3"/>
  <c r="L399" i="3"/>
  <c r="L400" i="3"/>
  <c r="L402" i="3"/>
  <c r="L403" i="3"/>
  <c r="L406" i="3"/>
  <c r="L408" i="3"/>
  <c r="L409" i="3"/>
  <c r="L410" i="3"/>
  <c r="L411" i="3"/>
  <c r="L412" i="3"/>
  <c r="L414" i="3"/>
  <c r="L416" i="3"/>
  <c r="L419" i="3"/>
  <c r="L420" i="3"/>
  <c r="L421" i="3"/>
  <c r="L422" i="3"/>
  <c r="L423" i="3"/>
  <c r="L424" i="3"/>
  <c r="L425" i="3"/>
  <c r="L426" i="3"/>
  <c r="L427" i="3"/>
  <c r="L429" i="3"/>
  <c r="L430" i="3"/>
  <c r="L431" i="3"/>
  <c r="L433" i="3"/>
  <c r="L434" i="3"/>
  <c r="L436" i="3"/>
  <c r="L437" i="3"/>
  <c r="L438" i="3"/>
  <c r="L439" i="3"/>
  <c r="L440" i="3"/>
  <c r="L441" i="3"/>
  <c r="L443" i="3"/>
  <c r="L444" i="3"/>
  <c r="L445" i="3"/>
  <c r="L446" i="3"/>
  <c r="L447" i="3"/>
  <c r="L448" i="3"/>
  <c r="L449" i="3"/>
  <c r="L450" i="3"/>
  <c r="L452" i="3"/>
  <c r="L453" i="3"/>
  <c r="L456" i="3"/>
  <c r="L458" i="3"/>
  <c r="L459" i="3"/>
  <c r="L460" i="3"/>
  <c r="L461" i="3"/>
  <c r="L462" i="3"/>
  <c r="L464" i="3"/>
  <c r="L466" i="3"/>
  <c r="L469" i="3"/>
  <c r="L470" i="3"/>
  <c r="L471" i="3"/>
  <c r="L472" i="3"/>
  <c r="L473" i="3"/>
  <c r="L474" i="3"/>
  <c r="L475" i="3"/>
  <c r="L476" i="3"/>
  <c r="L477" i="3"/>
  <c r="L479" i="3"/>
  <c r="L480" i="3"/>
  <c r="L481" i="3"/>
  <c r="L483" i="3"/>
  <c r="L484" i="3"/>
  <c r="L486" i="3"/>
  <c r="L487" i="3"/>
  <c r="L488" i="3"/>
  <c r="L489" i="3"/>
  <c r="L490" i="3"/>
  <c r="L491" i="3"/>
  <c r="L493" i="3"/>
  <c r="L494" i="3"/>
  <c r="L495" i="3"/>
  <c r="L496" i="3"/>
  <c r="L497" i="3"/>
  <c r="L498" i="3"/>
  <c r="L499" i="3"/>
  <c r="L500" i="3"/>
  <c r="L502" i="3"/>
  <c r="L503" i="3"/>
  <c r="L506" i="3"/>
  <c r="L508" i="3"/>
  <c r="L509" i="3"/>
  <c r="L510" i="3"/>
  <c r="L511" i="3"/>
  <c r="L512" i="3"/>
  <c r="L514" i="3"/>
  <c r="L516" i="3"/>
  <c r="L519" i="3"/>
  <c r="L520" i="3"/>
  <c r="L521" i="3"/>
  <c r="L522" i="3"/>
  <c r="L523" i="3"/>
  <c r="L524" i="3"/>
  <c r="L525" i="3"/>
  <c r="L526" i="3"/>
  <c r="L527" i="3"/>
  <c r="L529" i="3"/>
  <c r="L530" i="3"/>
  <c r="L531" i="3"/>
  <c r="L533" i="3"/>
  <c r="L534" i="3"/>
  <c r="L536" i="3"/>
  <c r="L537" i="3"/>
  <c r="L538" i="3"/>
  <c r="L539" i="3"/>
  <c r="L540" i="3"/>
  <c r="L541" i="3"/>
  <c r="L543" i="3"/>
  <c r="L544" i="3"/>
  <c r="L545" i="3"/>
  <c r="L546" i="3"/>
  <c r="L547" i="3"/>
  <c r="L548" i="3"/>
  <c r="L549" i="3"/>
  <c r="L550" i="3"/>
  <c r="L552" i="3"/>
  <c r="L553" i="3"/>
  <c r="L556" i="3"/>
  <c r="L558" i="3"/>
  <c r="L559" i="3"/>
  <c r="L560" i="3"/>
  <c r="L561" i="3"/>
  <c r="L562" i="3"/>
  <c r="L564" i="3"/>
  <c r="L566" i="3"/>
  <c r="L569" i="3"/>
  <c r="L570" i="3"/>
  <c r="L571" i="3"/>
  <c r="L572" i="3"/>
  <c r="L573" i="3"/>
  <c r="L574" i="3"/>
  <c r="L575" i="3"/>
  <c r="L576" i="3"/>
  <c r="L577" i="3"/>
  <c r="L579" i="3"/>
  <c r="L580" i="3"/>
  <c r="L581" i="3"/>
  <c r="L583" i="3"/>
  <c r="L584" i="3"/>
  <c r="L586" i="3"/>
  <c r="L587" i="3"/>
  <c r="L588" i="3"/>
  <c r="L589" i="3"/>
  <c r="L590" i="3"/>
  <c r="L591" i="3"/>
  <c r="L593" i="3"/>
  <c r="L594" i="3"/>
  <c r="L595" i="3"/>
  <c r="L596" i="3"/>
  <c r="L597" i="3"/>
  <c r="L598" i="3"/>
  <c r="L599" i="3"/>
  <c r="L600" i="3"/>
  <c r="L602" i="3"/>
  <c r="L603" i="3"/>
  <c r="L606" i="3"/>
  <c r="L608" i="3"/>
  <c r="L609" i="3"/>
  <c r="L610" i="3"/>
  <c r="L611" i="3"/>
  <c r="L612" i="3"/>
  <c r="L614" i="3"/>
  <c r="L616" i="3"/>
  <c r="L619" i="3"/>
  <c r="L620" i="3"/>
  <c r="L621" i="3"/>
  <c r="L622" i="3"/>
  <c r="L623" i="3"/>
  <c r="L624" i="3"/>
  <c r="L625" i="3"/>
  <c r="L626" i="3"/>
  <c r="L627" i="3"/>
  <c r="L629" i="3"/>
  <c r="L630" i="3"/>
  <c r="L631" i="3"/>
  <c r="L633" i="3"/>
  <c r="L634" i="3"/>
  <c r="L636" i="3"/>
  <c r="L637" i="3"/>
  <c r="L638" i="3"/>
  <c r="L639" i="3"/>
  <c r="L640" i="3"/>
  <c r="L641" i="3"/>
  <c r="L643" i="3"/>
  <c r="L644" i="3"/>
  <c r="L645" i="3"/>
  <c r="L646" i="3"/>
  <c r="L647" i="3"/>
  <c r="L648" i="3"/>
  <c r="L649" i="3"/>
  <c r="L650" i="3"/>
  <c r="L652" i="3"/>
  <c r="L653" i="3"/>
  <c r="L656" i="3"/>
  <c r="L658" i="3"/>
  <c r="L659" i="3"/>
  <c r="L660" i="3"/>
  <c r="L661" i="3"/>
  <c r="L662" i="3"/>
  <c r="L663" i="3"/>
  <c r="L664" i="3"/>
  <c r="L666" i="3"/>
  <c r="L669" i="3"/>
  <c r="L670" i="3"/>
  <c r="L671" i="3"/>
  <c r="L672" i="3"/>
  <c r="L673" i="3"/>
  <c r="L674" i="3"/>
  <c r="L675" i="3"/>
  <c r="L676" i="3"/>
  <c r="L677" i="3"/>
  <c r="L679" i="3"/>
  <c r="L680" i="3"/>
  <c r="L681" i="3"/>
  <c r="L683" i="3"/>
  <c r="L684" i="3"/>
  <c r="L686" i="3"/>
  <c r="L687" i="3"/>
  <c r="L688" i="3"/>
  <c r="L689" i="3"/>
  <c r="L690" i="3"/>
  <c r="L691" i="3"/>
  <c r="L693" i="3"/>
  <c r="L694" i="3"/>
  <c r="L695" i="3"/>
  <c r="L696" i="3"/>
  <c r="L697" i="3"/>
  <c r="L698" i="3"/>
  <c r="L699" i="3"/>
  <c r="L700" i="3"/>
  <c r="L702" i="3"/>
  <c r="L703" i="3"/>
  <c r="L706" i="3"/>
  <c r="L708" i="3"/>
  <c r="L709" i="3"/>
  <c r="L710" i="3"/>
  <c r="L711" i="3"/>
  <c r="L712" i="3"/>
  <c r="L713" i="3"/>
  <c r="L714" i="3"/>
  <c r="L715" i="3"/>
  <c r="L716" i="3"/>
  <c r="L718" i="3"/>
  <c r="L719" i="3"/>
  <c r="L720" i="3"/>
  <c r="L721" i="3"/>
  <c r="L722" i="3"/>
  <c r="L723" i="3"/>
  <c r="L724" i="3"/>
  <c r="L725" i="3"/>
  <c r="L726" i="3"/>
  <c r="L727" i="3"/>
  <c r="L729" i="3"/>
  <c r="L730" i="3"/>
  <c r="L731" i="3"/>
  <c r="L733" i="3"/>
  <c r="L734" i="3"/>
  <c r="L736" i="3"/>
  <c r="L737" i="3"/>
  <c r="L738" i="3"/>
  <c r="L739" i="3"/>
  <c r="L740" i="3"/>
  <c r="L741" i="3"/>
  <c r="L743" i="3"/>
  <c r="L744" i="3"/>
  <c r="L745" i="3"/>
  <c r="L746" i="3"/>
  <c r="L747" i="3"/>
  <c r="L748" i="3"/>
  <c r="L749" i="3"/>
  <c r="L750" i="3"/>
  <c r="L752" i="3"/>
  <c r="L753" i="3"/>
  <c r="L756" i="3"/>
  <c r="L758" i="3"/>
  <c r="L759" i="3"/>
  <c r="L760" i="3"/>
  <c r="L761" i="3"/>
  <c r="L762" i="3"/>
  <c r="L763" i="3"/>
  <c r="L764" i="3"/>
  <c r="L765" i="3"/>
  <c r="L766" i="3"/>
  <c r="L768" i="3"/>
  <c r="L769" i="3"/>
  <c r="L770" i="3"/>
  <c r="L771" i="3"/>
  <c r="L772" i="3"/>
  <c r="L773" i="3"/>
  <c r="L774" i="3"/>
  <c r="L775" i="3"/>
  <c r="L776" i="3"/>
  <c r="L777" i="3"/>
  <c r="L779" i="3"/>
  <c r="L780" i="3"/>
  <c r="L781" i="3"/>
  <c r="L783" i="3"/>
  <c r="L784" i="3"/>
  <c r="L786" i="3"/>
  <c r="L787" i="3"/>
  <c r="L788" i="3"/>
  <c r="L789" i="3"/>
  <c r="L790" i="3"/>
  <c r="L791" i="3"/>
  <c r="L793" i="3"/>
  <c r="L794" i="3"/>
  <c r="L795" i="3"/>
  <c r="L796" i="3"/>
  <c r="L797" i="3"/>
  <c r="L798" i="3"/>
  <c r="L799" i="3"/>
  <c r="L800" i="3"/>
  <c r="L802" i="3"/>
  <c r="L803" i="3"/>
  <c r="L806" i="3"/>
  <c r="L808" i="3"/>
  <c r="L809" i="3"/>
  <c r="L810" i="3"/>
  <c r="L811" i="3"/>
  <c r="L812" i="3"/>
  <c r="L813" i="3"/>
  <c r="L814" i="3"/>
  <c r="L815" i="3"/>
  <c r="L816" i="3"/>
  <c r="L818" i="3"/>
  <c r="L819" i="3"/>
  <c r="L820" i="3"/>
  <c r="L821" i="3"/>
  <c r="L822" i="3"/>
  <c r="L823" i="3"/>
  <c r="L824" i="3"/>
  <c r="L825" i="3"/>
  <c r="L826" i="3"/>
  <c r="L827" i="3"/>
  <c r="L829" i="3"/>
  <c r="L830" i="3"/>
  <c r="L831" i="3"/>
  <c r="L833" i="3"/>
  <c r="L834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U22" i="3"/>
  <c r="V22" i="3"/>
  <c r="W22" i="3"/>
  <c r="X22" i="3"/>
  <c r="U23" i="3"/>
  <c r="V23" i="3"/>
  <c r="W23" i="3"/>
  <c r="X23" i="3"/>
  <c r="U24" i="3"/>
  <c r="V24" i="3"/>
  <c r="X24" i="3"/>
  <c r="U25" i="3"/>
  <c r="V25" i="3"/>
  <c r="W25" i="3"/>
  <c r="X25" i="3"/>
  <c r="V26" i="3"/>
  <c r="W26" i="3"/>
  <c r="X26" i="3"/>
  <c r="U27" i="3"/>
  <c r="V27" i="3"/>
  <c r="W27" i="3"/>
  <c r="X27" i="3"/>
  <c r="U28" i="3"/>
  <c r="W28" i="3"/>
  <c r="X28" i="3"/>
  <c r="U29" i="3"/>
  <c r="W29" i="3"/>
  <c r="X29" i="3"/>
  <c r="V30" i="3"/>
  <c r="W30" i="3"/>
  <c r="X30" i="3"/>
  <c r="U31" i="3"/>
  <c r="V31" i="3"/>
  <c r="W31" i="3"/>
  <c r="X31" i="3"/>
  <c r="U32" i="3"/>
  <c r="V32" i="3"/>
  <c r="W32" i="3"/>
  <c r="X32" i="3"/>
  <c r="U33" i="3"/>
  <c r="W33" i="3"/>
  <c r="X33" i="3"/>
  <c r="U34" i="3"/>
  <c r="V34" i="3"/>
  <c r="W34" i="3"/>
  <c r="X34" i="3"/>
  <c r="U35" i="3"/>
  <c r="V35" i="3"/>
  <c r="W35" i="3"/>
  <c r="X35" i="3"/>
  <c r="U36" i="3"/>
  <c r="V36" i="3"/>
  <c r="W36" i="3"/>
  <c r="X36" i="3"/>
  <c r="U37" i="3"/>
  <c r="W37" i="3"/>
  <c r="X37" i="3"/>
  <c r="U38" i="3"/>
  <c r="V38" i="3"/>
  <c r="W38" i="3"/>
  <c r="X38" i="3"/>
  <c r="U39" i="3"/>
  <c r="V39" i="3"/>
  <c r="W39" i="3"/>
  <c r="X39" i="3"/>
  <c r="U40" i="3"/>
  <c r="W40" i="3"/>
  <c r="X40" i="3"/>
  <c r="U41" i="3"/>
  <c r="V41" i="3"/>
  <c r="W41" i="3"/>
  <c r="X41" i="3"/>
  <c r="U42" i="3"/>
  <c r="V42" i="3"/>
  <c r="W42" i="3"/>
  <c r="X42" i="3"/>
  <c r="U43" i="3"/>
  <c r="W43" i="3"/>
  <c r="X43" i="3"/>
  <c r="U44" i="3"/>
  <c r="W44" i="3"/>
  <c r="X44" i="3"/>
  <c r="U45" i="3"/>
  <c r="V45" i="3"/>
  <c r="W45" i="3"/>
  <c r="X45" i="3"/>
  <c r="V46" i="3"/>
  <c r="W46" i="3"/>
  <c r="X46" i="3"/>
  <c r="U47" i="3"/>
  <c r="V47" i="3"/>
  <c r="W47" i="3"/>
  <c r="X47" i="3"/>
  <c r="V48" i="3"/>
  <c r="W48" i="3"/>
  <c r="X48" i="3"/>
  <c r="U49" i="3"/>
  <c r="V49" i="3"/>
  <c r="W49" i="3"/>
  <c r="X49" i="3"/>
  <c r="U50" i="3"/>
  <c r="W50" i="3"/>
  <c r="X50" i="3"/>
  <c r="U51" i="3"/>
  <c r="V51" i="3"/>
  <c r="W51" i="3"/>
  <c r="X51" i="3"/>
  <c r="U52" i="3"/>
  <c r="V52" i="3"/>
  <c r="W52" i="3"/>
  <c r="X52" i="3"/>
  <c r="U53" i="3"/>
  <c r="V53" i="3"/>
  <c r="W53" i="3"/>
  <c r="X53" i="3"/>
  <c r="U54" i="3"/>
  <c r="W54" i="3"/>
  <c r="X54" i="3"/>
  <c r="U55" i="3"/>
  <c r="V55" i="3"/>
  <c r="W55" i="3"/>
  <c r="X55" i="3"/>
  <c r="U56" i="3"/>
  <c r="V56" i="3"/>
  <c r="W56" i="3"/>
  <c r="X56" i="3"/>
  <c r="U57" i="3"/>
  <c r="W57" i="3"/>
  <c r="X57" i="3"/>
  <c r="U58" i="3"/>
  <c r="V58" i="3"/>
  <c r="W58" i="3"/>
  <c r="X58" i="3"/>
  <c r="V59" i="3"/>
  <c r="W59" i="3"/>
  <c r="X59" i="3"/>
  <c r="U60" i="3"/>
  <c r="V60" i="3"/>
  <c r="W60" i="3"/>
  <c r="X60" i="3"/>
  <c r="U61" i="3"/>
  <c r="V61" i="3"/>
  <c r="W61" i="3"/>
  <c r="X61" i="3"/>
  <c r="U62" i="3"/>
  <c r="V62" i="3"/>
  <c r="W62" i="3"/>
  <c r="X62" i="3"/>
  <c r="U63" i="3"/>
  <c r="V63" i="3"/>
  <c r="W63" i="3"/>
  <c r="X63" i="3"/>
  <c r="U64" i="3"/>
  <c r="W64" i="3"/>
  <c r="X64" i="3"/>
  <c r="V65" i="3"/>
  <c r="W65" i="3"/>
  <c r="X65" i="3"/>
  <c r="U66" i="3"/>
  <c r="V66" i="3"/>
  <c r="W66" i="3"/>
  <c r="X66" i="3"/>
  <c r="U67" i="3"/>
  <c r="V67" i="3"/>
  <c r="W67" i="3"/>
  <c r="X67" i="3"/>
  <c r="V68" i="3"/>
  <c r="W68" i="3"/>
  <c r="X68" i="3"/>
  <c r="U69" i="3"/>
  <c r="V69" i="3"/>
  <c r="W69" i="3"/>
  <c r="X69" i="3"/>
  <c r="U70" i="3"/>
  <c r="V70" i="3"/>
  <c r="W70" i="3"/>
  <c r="X70" i="3"/>
  <c r="U71" i="3"/>
  <c r="V71" i="3"/>
  <c r="W71" i="3"/>
  <c r="X71" i="3"/>
  <c r="U72" i="3"/>
  <c r="V72" i="3"/>
  <c r="W72" i="3"/>
  <c r="X72" i="3"/>
  <c r="U73" i="3"/>
  <c r="V73" i="3"/>
  <c r="W73" i="3"/>
  <c r="X73" i="3"/>
  <c r="U74" i="3"/>
  <c r="V74" i="3"/>
  <c r="X74" i="3"/>
  <c r="U75" i="3"/>
  <c r="V75" i="3"/>
  <c r="W75" i="3"/>
  <c r="X75" i="3"/>
  <c r="V76" i="3"/>
  <c r="W76" i="3"/>
  <c r="X76" i="3"/>
  <c r="U77" i="3"/>
  <c r="V77" i="3"/>
  <c r="W77" i="3"/>
  <c r="X77" i="3"/>
  <c r="U78" i="3"/>
  <c r="W78" i="3"/>
  <c r="X78" i="3"/>
  <c r="U79" i="3"/>
  <c r="W79" i="3"/>
  <c r="X79" i="3"/>
  <c r="U80" i="3"/>
  <c r="V80" i="3"/>
  <c r="W80" i="3"/>
  <c r="X80" i="3"/>
  <c r="U81" i="3"/>
  <c r="W81" i="3"/>
  <c r="X81" i="3"/>
  <c r="U82" i="3"/>
  <c r="V82" i="3"/>
  <c r="W82" i="3"/>
  <c r="X82" i="3"/>
  <c r="U83" i="3"/>
  <c r="W83" i="3"/>
  <c r="X83" i="3"/>
  <c r="U84" i="3"/>
  <c r="V84" i="3"/>
  <c r="W84" i="3"/>
  <c r="X84" i="3"/>
  <c r="U85" i="3"/>
  <c r="V85" i="3"/>
  <c r="W85" i="3"/>
  <c r="X85" i="3"/>
  <c r="U86" i="3"/>
  <c r="V86" i="3"/>
  <c r="W86" i="3"/>
  <c r="X86" i="3"/>
  <c r="U87" i="3"/>
  <c r="V87" i="3"/>
  <c r="W87" i="3"/>
  <c r="X87" i="3"/>
  <c r="U88" i="3"/>
  <c r="V88" i="3"/>
  <c r="W88" i="3"/>
  <c r="X88" i="3"/>
  <c r="U89" i="3"/>
  <c r="V89" i="3"/>
  <c r="W89" i="3"/>
  <c r="X89" i="3"/>
  <c r="U90" i="3"/>
  <c r="V90" i="3"/>
  <c r="W90" i="3"/>
  <c r="X90" i="3"/>
  <c r="U91" i="3"/>
  <c r="V91" i="3"/>
  <c r="W91" i="3"/>
  <c r="X91" i="3"/>
  <c r="U92" i="3"/>
  <c r="V92" i="3"/>
  <c r="W92" i="3"/>
  <c r="X92" i="3"/>
  <c r="U93" i="3"/>
  <c r="V93" i="3"/>
  <c r="W93" i="3"/>
  <c r="X93" i="3"/>
  <c r="U94" i="3"/>
  <c r="W94" i="3"/>
  <c r="X94" i="3"/>
  <c r="U95" i="3"/>
  <c r="V95" i="3"/>
  <c r="W95" i="3"/>
  <c r="X95" i="3"/>
  <c r="V96" i="3"/>
  <c r="W96" i="3"/>
  <c r="X96" i="3"/>
  <c r="U97" i="3"/>
  <c r="V97" i="3"/>
  <c r="W97" i="3"/>
  <c r="X97" i="3"/>
  <c r="U98" i="3"/>
  <c r="V98" i="3"/>
  <c r="W98" i="3"/>
  <c r="X98" i="3"/>
  <c r="U99" i="3"/>
  <c r="V99" i="3"/>
  <c r="W99" i="3"/>
  <c r="X99" i="3"/>
  <c r="U100" i="3"/>
  <c r="W100" i="3"/>
  <c r="X100" i="3"/>
  <c r="U101" i="3"/>
  <c r="V101" i="3"/>
  <c r="W101" i="3"/>
  <c r="X101" i="3"/>
  <c r="U102" i="3"/>
  <c r="V102" i="3"/>
  <c r="W102" i="3"/>
  <c r="X102" i="3"/>
  <c r="U103" i="3"/>
  <c r="V103" i="3"/>
  <c r="W103" i="3"/>
  <c r="X103" i="3"/>
  <c r="U104" i="3"/>
  <c r="V104" i="3"/>
  <c r="W104" i="3"/>
  <c r="X104" i="3"/>
  <c r="U105" i="3"/>
  <c r="V105" i="3"/>
  <c r="W105" i="3"/>
  <c r="X105" i="3"/>
  <c r="U106" i="3"/>
  <c r="V106" i="3"/>
  <c r="W106" i="3"/>
  <c r="X106" i="3"/>
  <c r="U107" i="3"/>
  <c r="V107" i="3"/>
  <c r="W107" i="3"/>
  <c r="X107" i="3"/>
  <c r="U108" i="3"/>
  <c r="V108" i="3"/>
  <c r="W108" i="3"/>
  <c r="X108" i="3"/>
  <c r="V109" i="3"/>
  <c r="W109" i="3"/>
  <c r="X109" i="3"/>
  <c r="U110" i="3"/>
  <c r="V110" i="3"/>
  <c r="W110" i="3"/>
  <c r="X110" i="3"/>
  <c r="V111" i="3"/>
  <c r="W111" i="3"/>
  <c r="X111" i="3"/>
  <c r="U112" i="3"/>
  <c r="V112" i="3"/>
  <c r="W112" i="3"/>
  <c r="X112" i="3"/>
  <c r="U113" i="3"/>
  <c r="V113" i="3"/>
  <c r="W113" i="3"/>
  <c r="X113" i="3"/>
  <c r="U114" i="3"/>
  <c r="W114" i="3"/>
  <c r="X114" i="3"/>
  <c r="V115" i="3"/>
  <c r="W115" i="3"/>
  <c r="X115" i="3"/>
  <c r="U116" i="3"/>
  <c r="V116" i="3"/>
  <c r="W116" i="3"/>
  <c r="X116" i="3"/>
  <c r="U117" i="3"/>
  <c r="V117" i="3"/>
  <c r="W117" i="3"/>
  <c r="X117" i="3"/>
  <c r="V118" i="3"/>
  <c r="W118" i="3"/>
  <c r="X118" i="3"/>
  <c r="U119" i="3"/>
  <c r="V119" i="3"/>
  <c r="W119" i="3"/>
  <c r="X119" i="3"/>
  <c r="U120" i="3"/>
  <c r="V120" i="3"/>
  <c r="W120" i="3"/>
  <c r="X120" i="3"/>
  <c r="U121" i="3"/>
  <c r="V121" i="3"/>
  <c r="W121" i="3"/>
  <c r="X121" i="3"/>
  <c r="U122" i="3"/>
  <c r="V122" i="3"/>
  <c r="W122" i="3"/>
  <c r="X122" i="3"/>
  <c r="U123" i="3"/>
  <c r="W123" i="3"/>
  <c r="X123" i="3"/>
  <c r="U124" i="3"/>
  <c r="V124" i="3"/>
  <c r="X124" i="3"/>
  <c r="U125" i="3"/>
  <c r="V125" i="3"/>
  <c r="W125" i="3"/>
  <c r="X125" i="3"/>
  <c r="U126" i="3"/>
  <c r="V126" i="3"/>
  <c r="W126" i="3"/>
  <c r="X126" i="3"/>
  <c r="U127" i="3"/>
  <c r="V127" i="3"/>
  <c r="W127" i="3"/>
  <c r="X127" i="3"/>
  <c r="U128" i="3"/>
  <c r="W128" i="3"/>
  <c r="X128" i="3"/>
  <c r="U129" i="3"/>
  <c r="W129" i="3"/>
  <c r="X129" i="3"/>
  <c r="U130" i="3"/>
  <c r="V130" i="3"/>
  <c r="W130" i="3"/>
  <c r="X130" i="3"/>
  <c r="V131" i="3"/>
  <c r="W131" i="3"/>
  <c r="X131" i="3"/>
  <c r="U132" i="3"/>
  <c r="V132" i="3"/>
  <c r="W132" i="3"/>
  <c r="X132" i="3"/>
  <c r="U133" i="3"/>
  <c r="W133" i="3"/>
  <c r="X133" i="3"/>
  <c r="V134" i="3"/>
  <c r="W134" i="3"/>
  <c r="X134" i="3"/>
  <c r="U135" i="3"/>
  <c r="V135" i="3"/>
  <c r="W135" i="3"/>
  <c r="X135" i="3"/>
  <c r="U136" i="3"/>
  <c r="V136" i="3"/>
  <c r="W136" i="3"/>
  <c r="X136" i="3"/>
  <c r="U137" i="3"/>
  <c r="V137" i="3"/>
  <c r="W137" i="3"/>
  <c r="X137" i="3"/>
  <c r="V138" i="3"/>
  <c r="W138" i="3"/>
  <c r="X138" i="3"/>
  <c r="U139" i="3"/>
  <c r="V139" i="3"/>
  <c r="W139" i="3"/>
  <c r="X139" i="3"/>
  <c r="U140" i="3"/>
  <c r="V140" i="3"/>
  <c r="W140" i="3"/>
  <c r="X140" i="3"/>
  <c r="U141" i="3"/>
  <c r="V141" i="3"/>
  <c r="W141" i="3"/>
  <c r="X141" i="3"/>
  <c r="U142" i="3"/>
  <c r="V142" i="3"/>
  <c r="W142" i="3"/>
  <c r="X142" i="3"/>
  <c r="U143" i="3"/>
  <c r="V143" i="3"/>
  <c r="W143" i="3"/>
  <c r="X143" i="3"/>
  <c r="U144" i="3"/>
  <c r="V144" i="3"/>
  <c r="W144" i="3"/>
  <c r="X144" i="3"/>
  <c r="U145" i="3"/>
  <c r="V145" i="3"/>
  <c r="W145" i="3"/>
  <c r="X145" i="3"/>
  <c r="V146" i="3"/>
  <c r="W146" i="3"/>
  <c r="X146" i="3"/>
  <c r="U147" i="3"/>
  <c r="V147" i="3"/>
  <c r="W147" i="3"/>
  <c r="X147" i="3"/>
  <c r="V148" i="3"/>
  <c r="W148" i="3"/>
  <c r="X148" i="3"/>
  <c r="U149" i="3"/>
  <c r="V149" i="3"/>
  <c r="W149" i="3"/>
  <c r="X149" i="3"/>
  <c r="U150" i="3"/>
  <c r="V150" i="3"/>
  <c r="W150" i="3"/>
  <c r="X150" i="3"/>
  <c r="U151" i="3"/>
  <c r="V151" i="3"/>
  <c r="W151" i="3"/>
  <c r="X151" i="3"/>
  <c r="U152" i="3"/>
  <c r="V152" i="3"/>
  <c r="W152" i="3"/>
  <c r="X152" i="3"/>
  <c r="U153" i="3"/>
  <c r="V153" i="3"/>
  <c r="W153" i="3"/>
  <c r="X153" i="3"/>
  <c r="U154" i="3"/>
  <c r="V154" i="3"/>
  <c r="W154" i="3"/>
  <c r="X154" i="3"/>
  <c r="U155" i="3"/>
  <c r="V155" i="3"/>
  <c r="W155" i="3"/>
  <c r="X155" i="3"/>
  <c r="U156" i="3"/>
  <c r="V156" i="3"/>
  <c r="W156" i="3"/>
  <c r="X156" i="3"/>
  <c r="U157" i="3"/>
  <c r="V157" i="3"/>
  <c r="W157" i="3"/>
  <c r="X157" i="3"/>
  <c r="U158" i="3"/>
  <c r="V158" i="3"/>
  <c r="W158" i="3"/>
  <c r="X158" i="3"/>
  <c r="V159" i="3"/>
  <c r="W159" i="3"/>
  <c r="X159" i="3"/>
  <c r="U160" i="3"/>
  <c r="V160" i="3"/>
  <c r="W160" i="3"/>
  <c r="X160" i="3"/>
  <c r="U161" i="3"/>
  <c r="W161" i="3"/>
  <c r="X161" i="3"/>
  <c r="U162" i="3"/>
  <c r="V162" i="3"/>
  <c r="W162" i="3"/>
  <c r="X162" i="3"/>
  <c r="U163" i="3"/>
  <c r="V163" i="3"/>
  <c r="W163" i="3"/>
  <c r="X163" i="3"/>
  <c r="V164" i="3"/>
  <c r="W164" i="3"/>
  <c r="X164" i="3"/>
  <c r="V165" i="3"/>
  <c r="W165" i="3"/>
  <c r="X165" i="3"/>
  <c r="U166" i="3"/>
  <c r="V166" i="3"/>
  <c r="W166" i="3"/>
  <c r="X166" i="3"/>
  <c r="U167" i="3"/>
  <c r="V167" i="3"/>
  <c r="W167" i="3"/>
  <c r="X167" i="3"/>
  <c r="V168" i="3"/>
  <c r="W168" i="3"/>
  <c r="X168" i="3"/>
  <c r="U169" i="3"/>
  <c r="V169" i="3"/>
  <c r="W169" i="3"/>
  <c r="X169" i="3"/>
  <c r="U170" i="3"/>
  <c r="V170" i="3"/>
  <c r="W170" i="3"/>
  <c r="X170" i="3"/>
  <c r="U171" i="3"/>
  <c r="V171" i="3"/>
  <c r="W171" i="3"/>
  <c r="X171" i="3"/>
  <c r="U172" i="3"/>
  <c r="V172" i="3"/>
  <c r="W172" i="3"/>
  <c r="X172" i="3"/>
  <c r="V173" i="3"/>
  <c r="W173" i="3"/>
  <c r="X173" i="3"/>
  <c r="U174" i="3"/>
  <c r="W174" i="3"/>
  <c r="X174" i="3"/>
  <c r="U175" i="3"/>
  <c r="V175" i="3"/>
  <c r="W175" i="3"/>
  <c r="X175" i="3"/>
  <c r="U176" i="3"/>
  <c r="V176" i="3"/>
  <c r="W176" i="3"/>
  <c r="X176" i="3"/>
  <c r="U177" i="3"/>
  <c r="V177" i="3"/>
  <c r="W177" i="3"/>
  <c r="X177" i="3"/>
  <c r="U178" i="3"/>
  <c r="W178" i="3"/>
  <c r="X178" i="3"/>
  <c r="U179" i="3"/>
  <c r="W179" i="3"/>
  <c r="X179" i="3"/>
  <c r="U180" i="3"/>
  <c r="V180" i="3"/>
  <c r="W180" i="3"/>
  <c r="X180" i="3"/>
  <c r="U181" i="3"/>
  <c r="V181" i="3"/>
  <c r="W181" i="3"/>
  <c r="X181" i="3"/>
  <c r="U182" i="3"/>
  <c r="V182" i="3"/>
  <c r="W182" i="3"/>
  <c r="X182" i="3"/>
  <c r="U183" i="3"/>
  <c r="W183" i="3"/>
  <c r="X183" i="3"/>
  <c r="V184" i="3"/>
  <c r="W184" i="3"/>
  <c r="X184" i="3"/>
  <c r="U185" i="3"/>
  <c r="V185" i="3"/>
  <c r="W185" i="3"/>
  <c r="X185" i="3"/>
  <c r="U186" i="3"/>
  <c r="V186" i="3"/>
  <c r="W186" i="3"/>
  <c r="X186" i="3"/>
  <c r="U187" i="3"/>
  <c r="V187" i="3"/>
  <c r="W187" i="3"/>
  <c r="X187" i="3"/>
  <c r="U188" i="3"/>
  <c r="V188" i="3"/>
  <c r="W188" i="3"/>
  <c r="X188" i="3"/>
  <c r="U189" i="3"/>
  <c r="V189" i="3"/>
  <c r="W189" i="3"/>
  <c r="X189" i="3"/>
  <c r="U190" i="3"/>
  <c r="V190" i="3"/>
  <c r="W190" i="3"/>
  <c r="X190" i="3"/>
  <c r="U191" i="3"/>
  <c r="V191" i="3"/>
  <c r="W191" i="3"/>
  <c r="X191" i="3"/>
  <c r="U192" i="3"/>
  <c r="V192" i="3"/>
  <c r="W192" i="3"/>
  <c r="X192" i="3"/>
  <c r="U193" i="3"/>
  <c r="V193" i="3"/>
  <c r="W193" i="3"/>
  <c r="X193" i="3"/>
  <c r="U194" i="3"/>
  <c r="V194" i="3"/>
  <c r="W194" i="3"/>
  <c r="X194" i="3"/>
  <c r="U195" i="3"/>
  <c r="V195" i="3"/>
  <c r="W195" i="3"/>
  <c r="X195" i="3"/>
  <c r="U196" i="3"/>
  <c r="W196" i="3"/>
  <c r="X196" i="3"/>
  <c r="U197" i="3"/>
  <c r="V197" i="3"/>
  <c r="W197" i="3"/>
  <c r="X197" i="3"/>
  <c r="V198" i="3"/>
  <c r="W198" i="3"/>
  <c r="X198" i="3"/>
  <c r="U199" i="3"/>
  <c r="V199" i="3"/>
  <c r="W199" i="3"/>
  <c r="X199" i="3"/>
  <c r="U200" i="3"/>
  <c r="V200" i="3"/>
  <c r="W200" i="3"/>
  <c r="X200" i="3"/>
  <c r="U201" i="3"/>
  <c r="V201" i="3"/>
  <c r="W201" i="3"/>
  <c r="X201" i="3"/>
  <c r="U202" i="3"/>
  <c r="V202" i="3"/>
  <c r="W202" i="3"/>
  <c r="X202" i="3"/>
  <c r="U203" i="3"/>
  <c r="V203" i="3"/>
  <c r="W203" i="3"/>
  <c r="X203" i="3"/>
  <c r="U204" i="3"/>
  <c r="V204" i="3"/>
  <c r="W204" i="3"/>
  <c r="X204" i="3"/>
  <c r="U205" i="3"/>
  <c r="V205" i="3"/>
  <c r="W205" i="3"/>
  <c r="X205" i="3"/>
  <c r="U206" i="3"/>
  <c r="V206" i="3"/>
  <c r="W206" i="3"/>
  <c r="X206" i="3"/>
  <c r="U207" i="3"/>
  <c r="V207" i="3"/>
  <c r="W207" i="3"/>
  <c r="X207" i="3"/>
  <c r="U208" i="3"/>
  <c r="V208" i="3"/>
  <c r="W208" i="3"/>
  <c r="X208" i="3"/>
  <c r="V209" i="3"/>
  <c r="W209" i="3"/>
  <c r="X209" i="3"/>
  <c r="U210" i="3"/>
  <c r="V210" i="3"/>
  <c r="W210" i="3"/>
  <c r="X210" i="3"/>
  <c r="U211" i="3"/>
  <c r="W211" i="3"/>
  <c r="X211" i="3"/>
  <c r="U212" i="3"/>
  <c r="V212" i="3"/>
  <c r="W212" i="3"/>
  <c r="X212" i="3"/>
  <c r="U213" i="3"/>
  <c r="V213" i="3"/>
  <c r="W213" i="3"/>
  <c r="X213" i="3"/>
  <c r="V214" i="3"/>
  <c r="W214" i="3"/>
  <c r="X214" i="3"/>
  <c r="V215" i="3"/>
  <c r="W215" i="3"/>
  <c r="X215" i="3"/>
  <c r="U216" i="3"/>
  <c r="V216" i="3"/>
  <c r="W216" i="3"/>
  <c r="X216" i="3"/>
  <c r="U217" i="3"/>
  <c r="V217" i="3"/>
  <c r="W217" i="3"/>
  <c r="X217" i="3"/>
  <c r="U218" i="3"/>
  <c r="W218" i="3"/>
  <c r="X218" i="3"/>
  <c r="U219" i="3"/>
  <c r="V219" i="3"/>
  <c r="W219" i="3"/>
  <c r="X219" i="3"/>
  <c r="U220" i="3"/>
  <c r="V220" i="3"/>
  <c r="W220" i="3"/>
  <c r="X220" i="3"/>
  <c r="U221" i="3"/>
  <c r="V221" i="3"/>
  <c r="W221" i="3"/>
  <c r="X221" i="3"/>
  <c r="U222" i="3"/>
  <c r="V222" i="3"/>
  <c r="W222" i="3"/>
  <c r="X222" i="3"/>
  <c r="V223" i="3"/>
  <c r="W223" i="3"/>
  <c r="X223" i="3"/>
  <c r="U224" i="3"/>
  <c r="W224" i="3"/>
  <c r="X224" i="3"/>
  <c r="U225" i="3"/>
  <c r="V225" i="3"/>
  <c r="W225" i="3"/>
  <c r="X225" i="3"/>
  <c r="U226" i="3"/>
  <c r="V226" i="3"/>
  <c r="W226" i="3"/>
  <c r="X226" i="3"/>
  <c r="U227" i="3"/>
  <c r="V227" i="3"/>
  <c r="W227" i="3"/>
  <c r="X227" i="3"/>
  <c r="U228" i="3"/>
  <c r="W228" i="3"/>
  <c r="X228" i="3"/>
  <c r="U229" i="3"/>
  <c r="W229" i="3"/>
  <c r="X229" i="3"/>
  <c r="U230" i="3"/>
  <c r="V230" i="3"/>
  <c r="W230" i="3"/>
  <c r="X230" i="3"/>
  <c r="U231" i="3"/>
  <c r="V231" i="3"/>
  <c r="W231" i="3"/>
  <c r="X231" i="3"/>
  <c r="U232" i="3"/>
  <c r="V232" i="3"/>
  <c r="W232" i="3"/>
  <c r="X232" i="3"/>
  <c r="U233" i="3"/>
  <c r="W233" i="3"/>
  <c r="X233" i="3"/>
  <c r="V234" i="3"/>
  <c r="W234" i="3"/>
  <c r="X234" i="3"/>
  <c r="U235" i="3"/>
  <c r="V235" i="3"/>
  <c r="W235" i="3"/>
  <c r="X235" i="3"/>
  <c r="U236" i="3"/>
  <c r="V236" i="3"/>
  <c r="W236" i="3"/>
  <c r="X236" i="3"/>
  <c r="U237" i="3"/>
  <c r="V237" i="3"/>
  <c r="W237" i="3"/>
  <c r="X237" i="3"/>
  <c r="U238" i="3"/>
  <c r="V238" i="3"/>
  <c r="W238" i="3"/>
  <c r="X238" i="3"/>
  <c r="U239" i="3"/>
  <c r="V239" i="3"/>
  <c r="W239" i="3"/>
  <c r="X239" i="3"/>
  <c r="U240" i="3"/>
  <c r="V240" i="3"/>
  <c r="W240" i="3"/>
  <c r="X240" i="3"/>
  <c r="U241" i="3"/>
  <c r="V241" i="3"/>
  <c r="W241" i="3"/>
  <c r="X241" i="3"/>
  <c r="U242" i="3"/>
  <c r="V242" i="3"/>
  <c r="W242" i="3"/>
  <c r="X242" i="3"/>
  <c r="U243" i="3"/>
  <c r="V243" i="3"/>
  <c r="W243" i="3"/>
  <c r="X243" i="3"/>
  <c r="U244" i="3"/>
  <c r="V244" i="3"/>
  <c r="W244" i="3"/>
  <c r="X244" i="3"/>
  <c r="U245" i="3"/>
  <c r="V245" i="3"/>
  <c r="W245" i="3"/>
  <c r="X245" i="3"/>
  <c r="U246" i="3"/>
  <c r="W246" i="3"/>
  <c r="X246" i="3"/>
  <c r="U247" i="3"/>
  <c r="V247" i="3"/>
  <c r="W247" i="3"/>
  <c r="X247" i="3"/>
  <c r="V248" i="3"/>
  <c r="W248" i="3"/>
  <c r="X248" i="3"/>
  <c r="U249" i="3"/>
  <c r="V249" i="3"/>
  <c r="W249" i="3"/>
  <c r="X249" i="3"/>
  <c r="U250" i="3"/>
  <c r="V250" i="3"/>
  <c r="W250" i="3"/>
  <c r="X250" i="3"/>
  <c r="U251" i="3"/>
  <c r="V251" i="3"/>
  <c r="W251" i="3"/>
  <c r="X251" i="3"/>
  <c r="U252" i="3"/>
  <c r="V252" i="3"/>
  <c r="W252" i="3"/>
  <c r="X252" i="3"/>
  <c r="U253" i="3"/>
  <c r="V253" i="3"/>
  <c r="W253" i="3"/>
  <c r="X253" i="3"/>
  <c r="U254" i="3"/>
  <c r="V254" i="3"/>
  <c r="W254" i="3"/>
  <c r="X254" i="3"/>
  <c r="U255" i="3"/>
  <c r="V255" i="3"/>
  <c r="W255" i="3"/>
  <c r="X255" i="3"/>
  <c r="U256" i="3"/>
  <c r="V256" i="3"/>
  <c r="W256" i="3"/>
  <c r="X256" i="3"/>
  <c r="U257" i="3"/>
  <c r="V257" i="3"/>
  <c r="W257" i="3"/>
  <c r="X257" i="3"/>
  <c r="U258" i="3"/>
  <c r="V258" i="3"/>
  <c r="W258" i="3"/>
  <c r="X258" i="3"/>
  <c r="V259" i="3"/>
  <c r="W259" i="3"/>
  <c r="X259" i="3"/>
  <c r="U260" i="3"/>
  <c r="V260" i="3"/>
  <c r="W260" i="3"/>
  <c r="X260" i="3"/>
  <c r="U261" i="3"/>
  <c r="V261" i="3"/>
  <c r="W261" i="3"/>
  <c r="X261" i="3"/>
  <c r="U262" i="3"/>
  <c r="W262" i="3"/>
  <c r="X262" i="3"/>
  <c r="U263" i="3"/>
  <c r="V263" i="3"/>
  <c r="W263" i="3"/>
  <c r="X263" i="3"/>
  <c r="V264" i="3"/>
  <c r="W264" i="3"/>
  <c r="X264" i="3"/>
  <c r="U265" i="3"/>
  <c r="V265" i="3"/>
  <c r="W265" i="3"/>
  <c r="X265" i="3"/>
  <c r="V266" i="3"/>
  <c r="W266" i="3"/>
  <c r="X266" i="3"/>
  <c r="U267" i="3"/>
  <c r="V267" i="3"/>
  <c r="W267" i="3"/>
  <c r="X267" i="3"/>
  <c r="U268" i="3"/>
  <c r="W268" i="3"/>
  <c r="X268" i="3"/>
  <c r="U269" i="3"/>
  <c r="V269" i="3"/>
  <c r="W269" i="3"/>
  <c r="X269" i="3"/>
  <c r="U270" i="3"/>
  <c r="V270" i="3"/>
  <c r="W270" i="3"/>
  <c r="X270" i="3"/>
  <c r="U271" i="3"/>
  <c r="V271" i="3"/>
  <c r="W271" i="3"/>
  <c r="X271" i="3"/>
  <c r="U272" i="3"/>
  <c r="V272" i="3"/>
  <c r="W272" i="3"/>
  <c r="X272" i="3"/>
  <c r="U273" i="3"/>
  <c r="V273" i="3"/>
  <c r="W273" i="3"/>
  <c r="X273" i="3"/>
  <c r="U274" i="3"/>
  <c r="W274" i="3"/>
  <c r="X274" i="3"/>
  <c r="U275" i="3"/>
  <c r="V275" i="3"/>
  <c r="W275" i="3"/>
  <c r="X275" i="3"/>
  <c r="U276" i="3"/>
  <c r="V276" i="3"/>
  <c r="W276" i="3"/>
  <c r="X276" i="3"/>
  <c r="V277" i="3"/>
  <c r="W277" i="3"/>
  <c r="X277" i="3"/>
  <c r="V278" i="3"/>
  <c r="W278" i="3"/>
  <c r="X278" i="3"/>
  <c r="U279" i="3"/>
  <c r="W279" i="3"/>
  <c r="X279" i="3"/>
  <c r="U280" i="3"/>
  <c r="V280" i="3"/>
  <c r="W280" i="3"/>
  <c r="X280" i="3"/>
  <c r="U281" i="3"/>
  <c r="V281" i="3"/>
  <c r="W281" i="3"/>
  <c r="X281" i="3"/>
  <c r="U282" i="3"/>
  <c r="V282" i="3"/>
  <c r="W282" i="3"/>
  <c r="X282" i="3"/>
  <c r="U283" i="3"/>
  <c r="W283" i="3"/>
  <c r="X283" i="3"/>
  <c r="U284" i="3"/>
  <c r="V284" i="3"/>
  <c r="W284" i="3"/>
  <c r="X284" i="3"/>
  <c r="U285" i="3"/>
  <c r="V285" i="3"/>
  <c r="W285" i="3"/>
  <c r="X285" i="3"/>
  <c r="U286" i="3"/>
  <c r="V286" i="3"/>
  <c r="W286" i="3"/>
  <c r="X286" i="3"/>
  <c r="V287" i="3"/>
  <c r="W287" i="3"/>
  <c r="X287" i="3"/>
  <c r="V288" i="3"/>
  <c r="W288" i="3"/>
  <c r="X288" i="3"/>
  <c r="U289" i="3"/>
  <c r="V289" i="3"/>
  <c r="W289" i="3"/>
  <c r="X289" i="3"/>
  <c r="U290" i="3"/>
  <c r="V290" i="3"/>
  <c r="W290" i="3"/>
  <c r="X290" i="3"/>
  <c r="U291" i="3"/>
  <c r="V291" i="3"/>
  <c r="W291" i="3"/>
  <c r="X291" i="3"/>
  <c r="U292" i="3"/>
  <c r="V292" i="3"/>
  <c r="W292" i="3"/>
  <c r="X292" i="3"/>
  <c r="V293" i="3"/>
  <c r="W293" i="3"/>
  <c r="X293" i="3"/>
  <c r="U294" i="3"/>
  <c r="V294" i="3"/>
  <c r="W294" i="3"/>
  <c r="X294" i="3"/>
  <c r="U295" i="3"/>
  <c r="V295" i="3"/>
  <c r="W295" i="3"/>
  <c r="X295" i="3"/>
  <c r="U296" i="3"/>
  <c r="V296" i="3"/>
  <c r="W296" i="3"/>
  <c r="X296" i="3"/>
  <c r="U297" i="3"/>
  <c r="V297" i="3"/>
  <c r="W297" i="3"/>
  <c r="X297" i="3"/>
  <c r="U298" i="3"/>
  <c r="V298" i="3"/>
  <c r="W298" i="3"/>
  <c r="X298" i="3"/>
  <c r="U299" i="3"/>
  <c r="V299" i="3"/>
  <c r="W299" i="3"/>
  <c r="X299" i="3"/>
  <c r="U300" i="3"/>
  <c r="V300" i="3"/>
  <c r="W300" i="3"/>
  <c r="X300" i="3"/>
  <c r="U301" i="3"/>
  <c r="V301" i="3"/>
  <c r="W301" i="3"/>
  <c r="X301" i="3"/>
  <c r="U302" i="3"/>
  <c r="V302" i="3"/>
  <c r="W302" i="3"/>
  <c r="X302" i="3"/>
  <c r="U303" i="3"/>
  <c r="V303" i="3"/>
  <c r="W303" i="3"/>
  <c r="X303" i="3"/>
  <c r="U304" i="3"/>
  <c r="V304" i="3"/>
  <c r="W304" i="3"/>
  <c r="X304" i="3"/>
  <c r="U305" i="3"/>
  <c r="V305" i="3"/>
  <c r="W305" i="3"/>
  <c r="X305" i="3"/>
  <c r="U306" i="3"/>
  <c r="V306" i="3"/>
  <c r="W306" i="3"/>
  <c r="X306" i="3"/>
  <c r="U307" i="3"/>
  <c r="V307" i="3"/>
  <c r="W307" i="3"/>
  <c r="X307" i="3"/>
  <c r="U308" i="3"/>
  <c r="V308" i="3"/>
  <c r="W308" i="3"/>
  <c r="X308" i="3"/>
  <c r="V309" i="3"/>
  <c r="W309" i="3"/>
  <c r="X309" i="3"/>
  <c r="U310" i="3"/>
  <c r="V310" i="3"/>
  <c r="W310" i="3"/>
  <c r="X310" i="3"/>
  <c r="U311" i="3"/>
  <c r="V311" i="3"/>
  <c r="W311" i="3"/>
  <c r="X311" i="3"/>
  <c r="U312" i="3"/>
  <c r="V312" i="3"/>
  <c r="W312" i="3"/>
  <c r="X312" i="3"/>
  <c r="U313" i="3"/>
  <c r="V313" i="3"/>
  <c r="W313" i="3"/>
  <c r="X313" i="3"/>
  <c r="U314" i="3"/>
  <c r="V314" i="3"/>
  <c r="W314" i="3"/>
  <c r="X314" i="3"/>
  <c r="U315" i="3"/>
  <c r="V315" i="3"/>
  <c r="W315" i="3"/>
  <c r="X315" i="3"/>
  <c r="V316" i="3"/>
  <c r="W316" i="3"/>
  <c r="X316" i="3"/>
  <c r="U317" i="3"/>
  <c r="V317" i="3"/>
  <c r="W317" i="3"/>
  <c r="X317" i="3"/>
  <c r="U318" i="3"/>
  <c r="W318" i="3"/>
  <c r="X318" i="3"/>
  <c r="U319" i="3"/>
  <c r="V319" i="3"/>
  <c r="W319" i="3"/>
  <c r="X319" i="3"/>
  <c r="V320" i="3"/>
  <c r="W320" i="3"/>
  <c r="X320" i="3"/>
  <c r="U321" i="3"/>
  <c r="V321" i="3"/>
  <c r="W321" i="3"/>
  <c r="X321" i="3"/>
  <c r="U322" i="3"/>
  <c r="V322" i="3"/>
  <c r="W322" i="3"/>
  <c r="X322" i="3"/>
  <c r="U323" i="3"/>
  <c r="V323" i="3"/>
  <c r="W323" i="3"/>
  <c r="X323" i="3"/>
  <c r="U324" i="3"/>
  <c r="W324" i="3"/>
  <c r="X324" i="3"/>
  <c r="U325" i="3"/>
  <c r="V325" i="3"/>
  <c r="W325" i="3"/>
  <c r="X325" i="3"/>
  <c r="U326" i="3"/>
  <c r="V326" i="3"/>
  <c r="W326" i="3"/>
  <c r="X326" i="3"/>
  <c r="V327" i="3"/>
  <c r="W327" i="3"/>
  <c r="X327" i="3"/>
  <c r="U328" i="3"/>
  <c r="W328" i="3"/>
  <c r="X328" i="3"/>
  <c r="U329" i="3"/>
  <c r="W329" i="3"/>
  <c r="X329" i="3"/>
  <c r="U330" i="3"/>
  <c r="V330" i="3"/>
  <c r="W330" i="3"/>
  <c r="X330" i="3"/>
  <c r="U331" i="3"/>
  <c r="V331" i="3"/>
  <c r="W331" i="3"/>
  <c r="X331" i="3"/>
  <c r="U332" i="3"/>
  <c r="V332" i="3"/>
  <c r="W332" i="3"/>
  <c r="X332" i="3"/>
  <c r="U333" i="3"/>
  <c r="W333" i="3"/>
  <c r="X333" i="3"/>
  <c r="U334" i="3"/>
  <c r="V334" i="3"/>
  <c r="W334" i="3"/>
  <c r="X334" i="3"/>
  <c r="U335" i="3"/>
  <c r="V335" i="3"/>
  <c r="W335" i="3"/>
  <c r="X335" i="3"/>
  <c r="U336" i="3"/>
  <c r="V336" i="3"/>
  <c r="W336" i="3"/>
  <c r="X336" i="3"/>
  <c r="V337" i="3"/>
  <c r="W337" i="3"/>
  <c r="X337" i="3"/>
  <c r="V338" i="3"/>
  <c r="W338" i="3"/>
  <c r="X338" i="3"/>
  <c r="U339" i="3"/>
  <c r="V339" i="3"/>
  <c r="W339" i="3"/>
  <c r="X339" i="3"/>
  <c r="U340" i="3"/>
  <c r="V340" i="3"/>
  <c r="W340" i="3"/>
  <c r="X340" i="3"/>
  <c r="U341" i="3"/>
  <c r="V341" i="3"/>
  <c r="W341" i="3"/>
  <c r="X341" i="3"/>
  <c r="U342" i="3"/>
  <c r="V342" i="3"/>
  <c r="W342" i="3"/>
  <c r="X342" i="3"/>
  <c r="V343" i="3"/>
  <c r="W343" i="3"/>
  <c r="X343" i="3"/>
  <c r="U344" i="3"/>
  <c r="V344" i="3"/>
  <c r="W344" i="3"/>
  <c r="X344" i="3"/>
  <c r="U345" i="3"/>
  <c r="V345" i="3"/>
  <c r="W345" i="3"/>
  <c r="X345" i="3"/>
  <c r="U346" i="3"/>
  <c r="V346" i="3"/>
  <c r="W346" i="3"/>
  <c r="X346" i="3"/>
  <c r="U347" i="3"/>
  <c r="V347" i="3"/>
  <c r="W347" i="3"/>
  <c r="X347" i="3"/>
  <c r="U348" i="3"/>
  <c r="V348" i="3"/>
  <c r="W348" i="3"/>
  <c r="X348" i="3"/>
  <c r="U349" i="3"/>
  <c r="V349" i="3"/>
  <c r="W349" i="3"/>
  <c r="X349" i="3"/>
  <c r="U350" i="3"/>
  <c r="V350" i="3"/>
  <c r="W350" i="3"/>
  <c r="X350" i="3"/>
  <c r="U351" i="3"/>
  <c r="V351" i="3"/>
  <c r="W351" i="3"/>
  <c r="X351" i="3"/>
  <c r="U352" i="3"/>
  <c r="V352" i="3"/>
  <c r="W352" i="3"/>
  <c r="X352" i="3"/>
  <c r="U353" i="3"/>
  <c r="V353" i="3"/>
  <c r="W353" i="3"/>
  <c r="X353" i="3"/>
  <c r="U354" i="3"/>
  <c r="V354" i="3"/>
  <c r="W354" i="3"/>
  <c r="X354" i="3"/>
  <c r="U355" i="3"/>
  <c r="V355" i="3"/>
  <c r="W355" i="3"/>
  <c r="X355" i="3"/>
  <c r="U356" i="3"/>
  <c r="V356" i="3"/>
  <c r="W356" i="3"/>
  <c r="X356" i="3"/>
  <c r="U357" i="3"/>
  <c r="V357" i="3"/>
  <c r="W357" i="3"/>
  <c r="X357" i="3"/>
  <c r="U358" i="3"/>
  <c r="V358" i="3"/>
  <c r="W358" i="3"/>
  <c r="X358" i="3"/>
  <c r="V359" i="3"/>
  <c r="W359" i="3"/>
  <c r="X359" i="3"/>
  <c r="U360" i="3"/>
  <c r="V360" i="3"/>
  <c r="W360" i="3"/>
  <c r="X360" i="3"/>
  <c r="U361" i="3"/>
  <c r="V361" i="3"/>
  <c r="W361" i="3"/>
  <c r="X361" i="3"/>
  <c r="U362" i="3"/>
  <c r="V362" i="3"/>
  <c r="W362" i="3"/>
  <c r="X362" i="3"/>
  <c r="U363" i="3"/>
  <c r="V363" i="3"/>
  <c r="W363" i="3"/>
  <c r="X363" i="3"/>
  <c r="U364" i="3"/>
  <c r="V364" i="3"/>
  <c r="W364" i="3"/>
  <c r="X364" i="3"/>
  <c r="U365" i="3"/>
  <c r="W365" i="3"/>
  <c r="X365" i="3"/>
  <c r="U366" i="3"/>
  <c r="V366" i="3"/>
  <c r="W366" i="3"/>
  <c r="X366" i="3"/>
  <c r="U367" i="3"/>
  <c r="V367" i="3"/>
  <c r="W367" i="3"/>
  <c r="X367" i="3"/>
  <c r="V368" i="3"/>
  <c r="W368" i="3"/>
  <c r="X368" i="3"/>
  <c r="U369" i="3"/>
  <c r="V369" i="3"/>
  <c r="W369" i="3"/>
  <c r="X369" i="3"/>
  <c r="U370" i="3"/>
  <c r="V370" i="3"/>
  <c r="W370" i="3"/>
  <c r="X370" i="3"/>
  <c r="U371" i="3"/>
  <c r="V371" i="3"/>
  <c r="W371" i="3"/>
  <c r="X371" i="3"/>
  <c r="U372" i="3"/>
  <c r="V372" i="3"/>
  <c r="W372" i="3"/>
  <c r="X372" i="3"/>
  <c r="V373" i="3"/>
  <c r="W373" i="3"/>
  <c r="X373" i="3"/>
  <c r="U374" i="3"/>
  <c r="W374" i="3"/>
  <c r="X374" i="3"/>
  <c r="U375" i="3"/>
  <c r="W375" i="3"/>
  <c r="X375" i="3"/>
  <c r="U376" i="3"/>
  <c r="V376" i="3"/>
  <c r="W376" i="3"/>
  <c r="X376" i="3"/>
  <c r="V377" i="3"/>
  <c r="W377" i="3"/>
  <c r="X377" i="3"/>
  <c r="U378" i="3"/>
  <c r="W378" i="3"/>
  <c r="X378" i="3"/>
  <c r="U379" i="3"/>
  <c r="W379" i="3"/>
  <c r="X379" i="3"/>
  <c r="U380" i="3"/>
  <c r="V380" i="3"/>
  <c r="W380" i="3"/>
  <c r="X380" i="3"/>
  <c r="U381" i="3"/>
  <c r="V381" i="3"/>
  <c r="W381" i="3"/>
  <c r="X381" i="3"/>
  <c r="U382" i="3"/>
  <c r="V382" i="3"/>
  <c r="W382" i="3"/>
  <c r="X382" i="3"/>
  <c r="V383" i="3"/>
  <c r="W383" i="3"/>
  <c r="X383" i="3"/>
  <c r="U384" i="3"/>
  <c r="V384" i="3"/>
  <c r="W384" i="3"/>
  <c r="X384" i="3"/>
  <c r="U385" i="3"/>
  <c r="V385" i="3"/>
  <c r="W385" i="3"/>
  <c r="X385" i="3"/>
  <c r="U386" i="3"/>
  <c r="V386" i="3"/>
  <c r="W386" i="3"/>
  <c r="X386" i="3"/>
  <c r="V387" i="3"/>
  <c r="W387" i="3"/>
  <c r="X387" i="3"/>
  <c r="U388" i="3"/>
  <c r="V388" i="3"/>
  <c r="W388" i="3"/>
  <c r="X388" i="3"/>
  <c r="V389" i="3"/>
  <c r="W389" i="3"/>
  <c r="X389" i="3"/>
  <c r="U390" i="3"/>
  <c r="V390" i="3"/>
  <c r="W390" i="3"/>
  <c r="X390" i="3"/>
  <c r="U391" i="3"/>
  <c r="V391" i="3"/>
  <c r="W391" i="3"/>
  <c r="X391" i="3"/>
  <c r="U392" i="3"/>
  <c r="V392" i="3"/>
  <c r="W392" i="3"/>
  <c r="X392" i="3"/>
  <c r="V393" i="3"/>
  <c r="W393" i="3"/>
  <c r="X393" i="3"/>
  <c r="U394" i="3"/>
  <c r="V394" i="3"/>
  <c r="W394" i="3"/>
  <c r="X394" i="3"/>
  <c r="U395" i="3"/>
  <c r="V395" i="3"/>
  <c r="W395" i="3"/>
  <c r="X395" i="3"/>
  <c r="U396" i="3"/>
  <c r="V396" i="3"/>
  <c r="W396" i="3"/>
  <c r="X396" i="3"/>
  <c r="U397" i="3"/>
  <c r="V397" i="3"/>
  <c r="W397" i="3"/>
  <c r="X397" i="3"/>
  <c r="U398" i="3"/>
  <c r="V398" i="3"/>
  <c r="W398" i="3"/>
  <c r="X398" i="3"/>
  <c r="U399" i="3"/>
  <c r="V399" i="3"/>
  <c r="W399" i="3"/>
  <c r="X399" i="3"/>
  <c r="V400" i="3"/>
  <c r="W400" i="3"/>
  <c r="X400" i="3"/>
  <c r="U401" i="3"/>
  <c r="V401" i="3"/>
  <c r="W401" i="3"/>
  <c r="X401" i="3"/>
  <c r="U402" i="3"/>
  <c r="V402" i="3"/>
  <c r="W402" i="3"/>
  <c r="X402" i="3"/>
  <c r="U403" i="3"/>
  <c r="W403" i="3"/>
  <c r="X403" i="3"/>
  <c r="U404" i="3"/>
  <c r="V404" i="3"/>
  <c r="W404" i="3"/>
  <c r="X404" i="3"/>
  <c r="U405" i="3"/>
  <c r="V405" i="3"/>
  <c r="W405" i="3"/>
  <c r="X405" i="3"/>
  <c r="U406" i="3"/>
  <c r="V406" i="3"/>
  <c r="W406" i="3"/>
  <c r="X406" i="3"/>
  <c r="U407" i="3"/>
  <c r="V407" i="3"/>
  <c r="W407" i="3"/>
  <c r="X407" i="3"/>
  <c r="U408" i="3"/>
  <c r="V408" i="3"/>
  <c r="W408" i="3"/>
  <c r="X408" i="3"/>
  <c r="U409" i="3"/>
  <c r="V409" i="3"/>
  <c r="W409" i="3"/>
  <c r="X409" i="3"/>
  <c r="U410" i="3"/>
  <c r="V410" i="3"/>
  <c r="W410" i="3"/>
  <c r="X410" i="3"/>
  <c r="U411" i="3"/>
  <c r="V411" i="3"/>
  <c r="W411" i="3"/>
  <c r="X411" i="3"/>
  <c r="U412" i="3"/>
  <c r="V412" i="3"/>
  <c r="W412" i="3"/>
  <c r="X412" i="3"/>
  <c r="U413" i="3"/>
  <c r="V413" i="3"/>
  <c r="W413" i="3"/>
  <c r="X413" i="3"/>
  <c r="U414" i="3"/>
  <c r="V414" i="3"/>
  <c r="W414" i="3"/>
  <c r="X414" i="3"/>
  <c r="U415" i="3"/>
  <c r="W415" i="3"/>
  <c r="X415" i="3"/>
  <c r="U416" i="3"/>
  <c r="V416" i="3"/>
  <c r="W416" i="3"/>
  <c r="X416" i="3"/>
  <c r="U417" i="3"/>
  <c r="V417" i="3"/>
  <c r="W417" i="3"/>
  <c r="X417" i="3"/>
  <c r="V418" i="3"/>
  <c r="W418" i="3"/>
  <c r="X418" i="3"/>
  <c r="U419" i="3"/>
  <c r="V419" i="3"/>
  <c r="W419" i="3"/>
  <c r="X419" i="3"/>
  <c r="U420" i="3"/>
  <c r="V420" i="3"/>
  <c r="W420" i="3"/>
  <c r="X420" i="3"/>
  <c r="U421" i="3"/>
  <c r="V421" i="3"/>
  <c r="W421" i="3"/>
  <c r="X421" i="3"/>
  <c r="U422" i="3"/>
  <c r="V422" i="3"/>
  <c r="W422" i="3"/>
  <c r="X422" i="3"/>
  <c r="V423" i="3"/>
  <c r="W423" i="3"/>
  <c r="X423" i="3"/>
  <c r="U424" i="3"/>
  <c r="V424" i="3"/>
  <c r="W424" i="3"/>
  <c r="X424" i="3"/>
  <c r="U425" i="3"/>
  <c r="V425" i="3"/>
  <c r="W425" i="3"/>
  <c r="X425" i="3"/>
  <c r="U426" i="3"/>
  <c r="V426" i="3"/>
  <c r="W426" i="3"/>
  <c r="X426" i="3"/>
  <c r="V427" i="3"/>
  <c r="W427" i="3"/>
  <c r="X427" i="3"/>
  <c r="U428" i="3"/>
  <c r="W428" i="3"/>
  <c r="X428" i="3"/>
  <c r="U429" i="3"/>
  <c r="V429" i="3"/>
  <c r="W429" i="3"/>
  <c r="X429" i="3"/>
  <c r="U430" i="3"/>
  <c r="V430" i="3"/>
  <c r="W430" i="3"/>
  <c r="X430" i="3"/>
  <c r="U431" i="3"/>
  <c r="V431" i="3"/>
  <c r="W431" i="3"/>
  <c r="X431" i="3"/>
  <c r="U432" i="3"/>
  <c r="V432" i="3"/>
  <c r="W432" i="3"/>
  <c r="X432" i="3"/>
  <c r="U433" i="3"/>
  <c r="V433" i="3"/>
  <c r="W433" i="3"/>
  <c r="X433" i="3"/>
  <c r="U434" i="3"/>
  <c r="V434" i="3"/>
  <c r="W434" i="3"/>
  <c r="X434" i="3"/>
  <c r="U435" i="3"/>
  <c r="V435" i="3"/>
  <c r="W435" i="3"/>
  <c r="X435" i="3"/>
  <c r="V436" i="3"/>
  <c r="W436" i="3"/>
  <c r="X436" i="3"/>
  <c r="U437" i="3"/>
  <c r="V437" i="3"/>
  <c r="W437" i="3"/>
  <c r="X437" i="3"/>
  <c r="U438" i="3"/>
  <c r="V438" i="3"/>
  <c r="W438" i="3"/>
  <c r="X438" i="3"/>
  <c r="V439" i="3"/>
  <c r="W439" i="3"/>
  <c r="X439" i="3"/>
  <c r="U440" i="3"/>
  <c r="V440" i="3"/>
  <c r="W440" i="3"/>
  <c r="X440" i="3"/>
  <c r="U441" i="3"/>
  <c r="V441" i="3"/>
  <c r="W441" i="3"/>
  <c r="X441" i="3"/>
  <c r="U442" i="3"/>
  <c r="V442" i="3"/>
  <c r="W442" i="3"/>
  <c r="X442" i="3"/>
  <c r="U443" i="3"/>
  <c r="V443" i="3"/>
  <c r="W443" i="3"/>
  <c r="X443" i="3"/>
  <c r="U444" i="3"/>
  <c r="V444" i="3"/>
  <c r="W444" i="3"/>
  <c r="X444" i="3"/>
  <c r="U445" i="3"/>
  <c r="V445" i="3"/>
  <c r="W445" i="3"/>
  <c r="X445" i="3"/>
  <c r="U446" i="3"/>
  <c r="V446" i="3"/>
  <c r="W446" i="3"/>
  <c r="X446" i="3"/>
  <c r="V447" i="3"/>
  <c r="W447" i="3"/>
  <c r="X447" i="3"/>
  <c r="U448" i="3"/>
  <c r="V448" i="3"/>
  <c r="W448" i="3"/>
  <c r="X448" i="3"/>
  <c r="U449" i="3"/>
  <c r="V449" i="3"/>
  <c r="W449" i="3"/>
  <c r="X449" i="3"/>
  <c r="U450" i="3"/>
  <c r="V450" i="3"/>
  <c r="W450" i="3"/>
  <c r="X450" i="3"/>
  <c r="U451" i="3"/>
  <c r="V451" i="3"/>
  <c r="W451" i="3"/>
  <c r="X451" i="3"/>
  <c r="U452" i="3"/>
  <c r="V452" i="3"/>
  <c r="W452" i="3"/>
  <c r="X452" i="3"/>
  <c r="U453" i="3"/>
  <c r="W453" i="3"/>
  <c r="X453" i="3"/>
  <c r="U454" i="3"/>
  <c r="V454" i="3"/>
  <c r="W454" i="3"/>
  <c r="X454" i="3"/>
  <c r="U455" i="3"/>
  <c r="V455" i="3"/>
  <c r="W455" i="3"/>
  <c r="X455" i="3"/>
  <c r="U456" i="3"/>
  <c r="V456" i="3"/>
  <c r="W456" i="3"/>
  <c r="X456" i="3"/>
  <c r="U457" i="3"/>
  <c r="V457" i="3"/>
  <c r="W457" i="3"/>
  <c r="X457" i="3"/>
  <c r="U458" i="3"/>
  <c r="V458" i="3"/>
  <c r="W458" i="3"/>
  <c r="X458" i="3"/>
  <c r="U459" i="3"/>
  <c r="V459" i="3"/>
  <c r="W459" i="3"/>
  <c r="X459" i="3"/>
  <c r="U460" i="3"/>
  <c r="V460" i="3"/>
  <c r="W460" i="3"/>
  <c r="X460" i="3"/>
  <c r="U461" i="3"/>
  <c r="V461" i="3"/>
  <c r="W461" i="3"/>
  <c r="X461" i="3"/>
  <c r="U462" i="3"/>
  <c r="V462" i="3"/>
  <c r="W462" i="3"/>
  <c r="X462" i="3"/>
  <c r="U463" i="3"/>
  <c r="V463" i="3"/>
  <c r="W463" i="3"/>
  <c r="X463" i="3"/>
  <c r="U464" i="3"/>
  <c r="V464" i="3"/>
  <c r="W464" i="3"/>
  <c r="X464" i="3"/>
  <c r="U465" i="3"/>
  <c r="W465" i="3"/>
  <c r="X465" i="3"/>
  <c r="U466" i="3"/>
  <c r="V466" i="3"/>
  <c r="W466" i="3"/>
  <c r="X466" i="3"/>
  <c r="V468" i="3"/>
  <c r="W468" i="3"/>
  <c r="X468" i="3"/>
  <c r="U469" i="3"/>
  <c r="V469" i="3"/>
  <c r="W469" i="3"/>
  <c r="X469" i="3"/>
  <c r="U470" i="3"/>
  <c r="V470" i="3"/>
  <c r="W470" i="3"/>
  <c r="X470" i="3"/>
  <c r="U471" i="3"/>
  <c r="V471" i="3"/>
  <c r="W471" i="3"/>
  <c r="X471" i="3"/>
  <c r="U472" i="3"/>
  <c r="V472" i="3"/>
  <c r="W472" i="3"/>
  <c r="X472" i="3"/>
  <c r="V473" i="3"/>
  <c r="W473" i="3"/>
  <c r="X473" i="3"/>
  <c r="U474" i="3"/>
  <c r="V474" i="3"/>
  <c r="W474" i="3"/>
  <c r="X474" i="3"/>
  <c r="U475" i="3"/>
  <c r="V475" i="3"/>
  <c r="W475" i="3"/>
  <c r="X475" i="3"/>
  <c r="V476" i="3"/>
  <c r="W476" i="3"/>
  <c r="X476" i="3"/>
  <c r="V477" i="3"/>
  <c r="W477" i="3"/>
  <c r="X477" i="3"/>
  <c r="U478" i="3"/>
  <c r="W478" i="3"/>
  <c r="X478" i="3"/>
  <c r="U479" i="3"/>
  <c r="V479" i="3"/>
  <c r="W479" i="3"/>
  <c r="X479" i="3"/>
  <c r="U480" i="3"/>
  <c r="V480" i="3"/>
  <c r="W480" i="3"/>
  <c r="X480" i="3"/>
  <c r="U481" i="3"/>
  <c r="V481" i="3"/>
  <c r="W481" i="3"/>
  <c r="X481" i="3"/>
  <c r="U482" i="3"/>
  <c r="V482" i="3"/>
  <c r="W482" i="3"/>
  <c r="X482" i="3"/>
  <c r="U483" i="3"/>
  <c r="V483" i="3"/>
  <c r="W483" i="3"/>
  <c r="X483" i="3"/>
  <c r="U484" i="3"/>
  <c r="V484" i="3"/>
  <c r="W484" i="3"/>
  <c r="X484" i="3"/>
  <c r="U485" i="3"/>
  <c r="V485" i="3"/>
  <c r="W485" i="3"/>
  <c r="X485" i="3"/>
  <c r="V486" i="3"/>
  <c r="W486" i="3"/>
  <c r="X486" i="3"/>
  <c r="V487" i="3"/>
  <c r="W487" i="3"/>
  <c r="X487" i="3"/>
  <c r="U488" i="3"/>
  <c r="V488" i="3"/>
  <c r="W488" i="3"/>
  <c r="X488" i="3"/>
  <c r="V489" i="3"/>
  <c r="W489" i="3"/>
  <c r="X489" i="3"/>
  <c r="U490" i="3"/>
  <c r="V490" i="3"/>
  <c r="W490" i="3"/>
  <c r="X490" i="3"/>
  <c r="U491" i="3"/>
  <c r="V491" i="3"/>
  <c r="W491" i="3"/>
  <c r="X491" i="3"/>
  <c r="U492" i="3"/>
  <c r="V492" i="3"/>
  <c r="W492" i="3"/>
  <c r="X492" i="3"/>
  <c r="V493" i="3"/>
  <c r="W493" i="3"/>
  <c r="X493" i="3"/>
  <c r="U494" i="3"/>
  <c r="V494" i="3"/>
  <c r="W494" i="3"/>
  <c r="X494" i="3"/>
  <c r="U495" i="3"/>
  <c r="V495" i="3"/>
  <c r="W495" i="3"/>
  <c r="X495" i="3"/>
  <c r="U496" i="3"/>
  <c r="V496" i="3"/>
  <c r="W496" i="3"/>
  <c r="X496" i="3"/>
  <c r="V497" i="3"/>
  <c r="W497" i="3"/>
  <c r="X497" i="3"/>
  <c r="U498" i="3"/>
  <c r="V498" i="3"/>
  <c r="W498" i="3"/>
  <c r="X498" i="3"/>
  <c r="U499" i="3"/>
  <c r="V499" i="3"/>
  <c r="W499" i="3"/>
  <c r="X499" i="3"/>
  <c r="U500" i="3"/>
  <c r="V500" i="3"/>
  <c r="W500" i="3"/>
  <c r="X500" i="3"/>
  <c r="V501" i="3"/>
  <c r="W501" i="3"/>
  <c r="X501" i="3"/>
  <c r="U502" i="3"/>
  <c r="V502" i="3"/>
  <c r="W502" i="3"/>
  <c r="X502" i="3"/>
  <c r="U503" i="3"/>
  <c r="W503" i="3"/>
  <c r="X503" i="3"/>
  <c r="U504" i="3"/>
  <c r="V504" i="3"/>
  <c r="W504" i="3"/>
  <c r="X504" i="3"/>
  <c r="U505" i="3"/>
  <c r="V505" i="3"/>
  <c r="W505" i="3"/>
  <c r="X505" i="3"/>
  <c r="U506" i="3"/>
  <c r="V506" i="3"/>
  <c r="W506" i="3"/>
  <c r="X506" i="3"/>
  <c r="U507" i="3"/>
  <c r="V507" i="3"/>
  <c r="W507" i="3"/>
  <c r="X507" i="3"/>
  <c r="U508" i="3"/>
  <c r="V508" i="3"/>
  <c r="W508" i="3"/>
  <c r="X508" i="3"/>
  <c r="U509" i="3"/>
  <c r="V509" i="3"/>
  <c r="W509" i="3"/>
  <c r="X509" i="3"/>
  <c r="U510" i="3"/>
  <c r="V510" i="3"/>
  <c r="W510" i="3"/>
  <c r="X510" i="3"/>
  <c r="U511" i="3"/>
  <c r="V511" i="3"/>
  <c r="W511" i="3"/>
  <c r="X511" i="3"/>
  <c r="U512" i="3"/>
  <c r="V512" i="3"/>
  <c r="W512" i="3"/>
  <c r="X512" i="3"/>
  <c r="U513" i="3"/>
  <c r="V513" i="3"/>
  <c r="W513" i="3"/>
  <c r="X513" i="3"/>
  <c r="U514" i="3"/>
  <c r="V514" i="3"/>
  <c r="W514" i="3"/>
  <c r="X514" i="3"/>
  <c r="U515" i="3"/>
  <c r="W515" i="3"/>
  <c r="X515" i="3"/>
  <c r="U516" i="3"/>
  <c r="V516" i="3"/>
  <c r="W516" i="3"/>
  <c r="X516" i="3"/>
  <c r="V517" i="3"/>
  <c r="W517" i="3"/>
  <c r="X517" i="3"/>
  <c r="V518" i="3"/>
  <c r="W518" i="3"/>
  <c r="X518" i="3"/>
  <c r="U519" i="3"/>
  <c r="V519" i="3"/>
  <c r="W519" i="3"/>
  <c r="X519" i="3"/>
  <c r="U520" i="3"/>
  <c r="V520" i="3"/>
  <c r="W520" i="3"/>
  <c r="X520" i="3"/>
  <c r="U521" i="3"/>
  <c r="V521" i="3"/>
  <c r="W521" i="3"/>
  <c r="X521" i="3"/>
  <c r="U522" i="3"/>
  <c r="V522" i="3"/>
  <c r="W522" i="3"/>
  <c r="X522" i="3"/>
  <c r="V523" i="3"/>
  <c r="W523" i="3"/>
  <c r="X523" i="3"/>
  <c r="U524" i="3"/>
  <c r="V524" i="3"/>
  <c r="W524" i="3"/>
  <c r="X524" i="3"/>
  <c r="U525" i="3"/>
  <c r="V525" i="3"/>
  <c r="W525" i="3"/>
  <c r="X525" i="3"/>
  <c r="V526" i="3"/>
  <c r="W526" i="3"/>
  <c r="X526" i="3"/>
  <c r="V527" i="3"/>
  <c r="W527" i="3"/>
  <c r="X527" i="3"/>
  <c r="U528" i="3"/>
  <c r="W528" i="3"/>
  <c r="X528" i="3"/>
  <c r="U529" i="3"/>
  <c r="V529" i="3"/>
  <c r="W529" i="3"/>
  <c r="X529" i="3"/>
  <c r="U530" i="3"/>
  <c r="V530" i="3"/>
  <c r="W530" i="3"/>
  <c r="X530" i="3"/>
  <c r="U531" i="3"/>
  <c r="V531" i="3"/>
  <c r="W531" i="3"/>
  <c r="X531" i="3"/>
  <c r="U532" i="3"/>
  <c r="V532" i="3"/>
  <c r="W532" i="3"/>
  <c r="X532" i="3"/>
  <c r="U533" i="3"/>
  <c r="V533" i="3"/>
  <c r="W533" i="3"/>
  <c r="X533" i="3"/>
  <c r="U534" i="3"/>
  <c r="V534" i="3"/>
  <c r="W534" i="3"/>
  <c r="X534" i="3"/>
  <c r="U535" i="3"/>
  <c r="V535" i="3"/>
  <c r="W535" i="3"/>
  <c r="X535" i="3"/>
  <c r="V536" i="3"/>
  <c r="W536" i="3"/>
  <c r="X536" i="3"/>
  <c r="V537" i="3"/>
  <c r="W537" i="3"/>
  <c r="X537" i="3"/>
  <c r="U538" i="3"/>
  <c r="V538" i="3"/>
  <c r="W538" i="3"/>
  <c r="X538" i="3"/>
  <c r="V539" i="3"/>
  <c r="W539" i="3"/>
  <c r="X539" i="3"/>
  <c r="U540" i="3"/>
  <c r="V540" i="3"/>
  <c r="W540" i="3"/>
  <c r="X540" i="3"/>
  <c r="U541" i="3"/>
  <c r="V541" i="3"/>
  <c r="W541" i="3"/>
  <c r="X541" i="3"/>
  <c r="U542" i="3"/>
  <c r="V542" i="3"/>
  <c r="W542" i="3"/>
  <c r="X542" i="3"/>
  <c r="V543" i="3"/>
  <c r="W543" i="3"/>
  <c r="X543" i="3"/>
  <c r="U544" i="3"/>
  <c r="V544" i="3"/>
  <c r="W544" i="3"/>
  <c r="X544" i="3"/>
  <c r="U545" i="3"/>
  <c r="V545" i="3"/>
  <c r="W545" i="3"/>
  <c r="X545" i="3"/>
  <c r="U546" i="3"/>
  <c r="V546" i="3"/>
  <c r="W546" i="3"/>
  <c r="X546" i="3"/>
  <c r="U547" i="3"/>
  <c r="W547" i="3"/>
  <c r="X547" i="3"/>
  <c r="U548" i="3"/>
  <c r="V548" i="3"/>
  <c r="W548" i="3"/>
  <c r="X548" i="3"/>
  <c r="U549" i="3"/>
  <c r="V549" i="3"/>
  <c r="W549" i="3"/>
  <c r="X549" i="3"/>
  <c r="U550" i="3"/>
  <c r="V550" i="3"/>
  <c r="W550" i="3"/>
  <c r="X550" i="3"/>
  <c r="V551" i="3"/>
  <c r="W551" i="3"/>
  <c r="X551" i="3"/>
  <c r="U552" i="3"/>
  <c r="V552" i="3"/>
  <c r="W552" i="3"/>
  <c r="X552" i="3"/>
  <c r="U553" i="3"/>
  <c r="W553" i="3"/>
  <c r="X553" i="3"/>
  <c r="U554" i="3"/>
  <c r="V554" i="3"/>
  <c r="W554" i="3"/>
  <c r="X554" i="3"/>
  <c r="U555" i="3"/>
  <c r="V555" i="3"/>
  <c r="W555" i="3"/>
  <c r="X555" i="3"/>
  <c r="U556" i="3"/>
  <c r="V556" i="3"/>
  <c r="W556" i="3"/>
  <c r="X556" i="3"/>
  <c r="V557" i="3"/>
  <c r="W557" i="3"/>
  <c r="X557" i="3"/>
  <c r="U558" i="3"/>
  <c r="V558" i="3"/>
  <c r="W558" i="3"/>
  <c r="X558" i="3"/>
  <c r="U559" i="3"/>
  <c r="V559" i="3"/>
  <c r="W559" i="3"/>
  <c r="X559" i="3"/>
  <c r="U560" i="3"/>
  <c r="V560" i="3"/>
  <c r="W560" i="3"/>
  <c r="X560" i="3"/>
  <c r="U561" i="3"/>
  <c r="V561" i="3"/>
  <c r="W561" i="3"/>
  <c r="X561" i="3"/>
  <c r="U562" i="3"/>
  <c r="V562" i="3"/>
  <c r="W562" i="3"/>
  <c r="X562" i="3"/>
  <c r="U563" i="3"/>
  <c r="V563" i="3"/>
  <c r="W563" i="3"/>
  <c r="X563" i="3"/>
  <c r="U564" i="3"/>
  <c r="V564" i="3"/>
  <c r="W564" i="3"/>
  <c r="X564" i="3"/>
  <c r="U565" i="3"/>
  <c r="V565" i="3"/>
  <c r="W565" i="3"/>
  <c r="X565" i="3"/>
  <c r="U566" i="3"/>
  <c r="W566" i="3"/>
  <c r="X566" i="3"/>
  <c r="U567" i="3"/>
  <c r="V567" i="3"/>
  <c r="W567" i="3"/>
  <c r="X567" i="3"/>
  <c r="V568" i="3"/>
  <c r="W568" i="3"/>
  <c r="X568" i="3"/>
  <c r="U569" i="3"/>
  <c r="W569" i="3"/>
  <c r="X569" i="3"/>
  <c r="U570" i="3"/>
  <c r="V570" i="3"/>
  <c r="W570" i="3"/>
  <c r="X570" i="3"/>
  <c r="U571" i="3"/>
  <c r="V571" i="3"/>
  <c r="W571" i="3"/>
  <c r="X571" i="3"/>
  <c r="U572" i="3"/>
  <c r="V572" i="3"/>
  <c r="W572" i="3"/>
  <c r="X572" i="3"/>
  <c r="U573" i="3"/>
  <c r="V573" i="3"/>
  <c r="W573" i="3"/>
  <c r="X573" i="3"/>
  <c r="V574" i="3"/>
  <c r="W574" i="3"/>
  <c r="X574" i="3"/>
  <c r="U575" i="3"/>
  <c r="V575" i="3"/>
  <c r="W575" i="3"/>
  <c r="X575" i="3"/>
  <c r="V576" i="3"/>
  <c r="W576" i="3"/>
  <c r="X576" i="3"/>
  <c r="V577" i="3"/>
  <c r="W577" i="3"/>
  <c r="X577" i="3"/>
  <c r="U578" i="3"/>
  <c r="W578" i="3"/>
  <c r="X578" i="3"/>
  <c r="U579" i="3"/>
  <c r="V579" i="3"/>
  <c r="W579" i="3"/>
  <c r="X579" i="3"/>
  <c r="V580" i="3"/>
  <c r="W580" i="3"/>
  <c r="X580" i="3"/>
  <c r="U581" i="3"/>
  <c r="V581" i="3"/>
  <c r="W581" i="3"/>
  <c r="X581" i="3"/>
  <c r="U582" i="3"/>
  <c r="V582" i="3"/>
  <c r="W582" i="3"/>
  <c r="X582" i="3"/>
  <c r="V583" i="3"/>
  <c r="W583" i="3"/>
  <c r="X583" i="3"/>
  <c r="V584" i="3"/>
  <c r="W584" i="3"/>
  <c r="X584" i="3"/>
  <c r="U585" i="3"/>
  <c r="V585" i="3"/>
  <c r="W585" i="3"/>
  <c r="X585" i="3"/>
  <c r="U586" i="3"/>
  <c r="V586" i="3"/>
  <c r="W586" i="3"/>
  <c r="X586" i="3"/>
  <c r="U587" i="3"/>
  <c r="V587" i="3"/>
  <c r="W587" i="3"/>
  <c r="X587" i="3"/>
  <c r="V588" i="3"/>
  <c r="W588" i="3"/>
  <c r="X588" i="3"/>
  <c r="U589" i="3"/>
  <c r="V589" i="3"/>
  <c r="W589" i="3"/>
  <c r="X589" i="3"/>
  <c r="U590" i="3"/>
  <c r="V590" i="3"/>
  <c r="X590" i="3"/>
  <c r="U591" i="3"/>
  <c r="V591" i="3"/>
  <c r="W591" i="3"/>
  <c r="X591" i="3"/>
  <c r="U592" i="3"/>
  <c r="V592" i="3"/>
  <c r="W592" i="3"/>
  <c r="X592" i="3"/>
  <c r="U593" i="3"/>
  <c r="V593" i="3"/>
  <c r="W593" i="3"/>
  <c r="X593" i="3"/>
  <c r="U594" i="3"/>
  <c r="V594" i="3"/>
  <c r="W594" i="3"/>
  <c r="X594" i="3"/>
  <c r="U595" i="3"/>
  <c r="V595" i="3"/>
  <c r="W595" i="3"/>
  <c r="X595" i="3"/>
  <c r="U596" i="3"/>
  <c r="V596" i="3"/>
  <c r="W596" i="3"/>
  <c r="X596" i="3"/>
  <c r="U597" i="3"/>
  <c r="W597" i="3"/>
  <c r="X597" i="3"/>
  <c r="U598" i="3"/>
  <c r="V598" i="3"/>
  <c r="W598" i="3"/>
  <c r="X598" i="3"/>
  <c r="U599" i="3"/>
  <c r="V599" i="3"/>
  <c r="W599" i="3"/>
  <c r="X599" i="3"/>
  <c r="U600" i="3"/>
  <c r="V600" i="3"/>
  <c r="W600" i="3"/>
  <c r="X600" i="3"/>
  <c r="U601" i="3"/>
  <c r="V601" i="3"/>
  <c r="W601" i="3"/>
  <c r="X601" i="3"/>
  <c r="U602" i="3"/>
  <c r="V602" i="3"/>
  <c r="W602" i="3"/>
  <c r="X602" i="3"/>
  <c r="U603" i="3"/>
  <c r="W603" i="3"/>
  <c r="X603" i="3"/>
  <c r="U604" i="3"/>
  <c r="V604" i="3"/>
  <c r="W604" i="3"/>
  <c r="X604" i="3"/>
  <c r="U605" i="3"/>
  <c r="V605" i="3"/>
  <c r="W605" i="3"/>
  <c r="X605" i="3"/>
  <c r="U606" i="3"/>
  <c r="V606" i="3"/>
  <c r="W606" i="3"/>
  <c r="X606" i="3"/>
  <c r="V607" i="3"/>
  <c r="W607" i="3"/>
  <c r="X607" i="3"/>
  <c r="U608" i="3"/>
  <c r="V608" i="3"/>
  <c r="W608" i="3"/>
  <c r="X608" i="3"/>
  <c r="U609" i="3"/>
  <c r="V609" i="3"/>
  <c r="W609" i="3"/>
  <c r="X609" i="3"/>
  <c r="U610" i="3"/>
  <c r="V610" i="3"/>
  <c r="W610" i="3"/>
  <c r="X610" i="3"/>
  <c r="U611" i="3"/>
  <c r="V611" i="3"/>
  <c r="W611" i="3"/>
  <c r="X611" i="3"/>
  <c r="U612" i="3"/>
  <c r="V612" i="3"/>
  <c r="W612" i="3"/>
  <c r="X612" i="3"/>
  <c r="U613" i="3"/>
  <c r="V613" i="3"/>
  <c r="W613" i="3"/>
  <c r="X613" i="3"/>
  <c r="U614" i="3"/>
  <c r="V614" i="3"/>
  <c r="W614" i="3"/>
  <c r="X614" i="3"/>
  <c r="U615" i="3"/>
  <c r="V615" i="3"/>
  <c r="W615" i="3"/>
  <c r="X615" i="3"/>
  <c r="U616" i="3"/>
  <c r="W616" i="3"/>
  <c r="X616" i="3"/>
  <c r="U617" i="3"/>
  <c r="V617" i="3"/>
  <c r="W617" i="3"/>
  <c r="X617" i="3"/>
  <c r="V618" i="3"/>
  <c r="W618" i="3"/>
  <c r="X618" i="3"/>
  <c r="U619" i="3"/>
  <c r="V619" i="3"/>
  <c r="W619" i="3"/>
  <c r="X619" i="3"/>
  <c r="U620" i="3"/>
  <c r="V620" i="3"/>
  <c r="W620" i="3"/>
  <c r="X620" i="3"/>
  <c r="U621" i="3"/>
  <c r="V621" i="3"/>
  <c r="W621" i="3"/>
  <c r="X621" i="3"/>
  <c r="U622" i="3"/>
  <c r="V622" i="3"/>
  <c r="W622" i="3"/>
  <c r="X622" i="3"/>
  <c r="U623" i="3"/>
  <c r="V623" i="3"/>
  <c r="W623" i="3"/>
  <c r="X623" i="3"/>
  <c r="V624" i="3"/>
  <c r="W624" i="3"/>
  <c r="X624" i="3"/>
  <c r="U625" i="3"/>
  <c r="V625" i="3"/>
  <c r="W625" i="3"/>
  <c r="X625" i="3"/>
  <c r="V626" i="3"/>
  <c r="W626" i="3"/>
  <c r="X626" i="3"/>
  <c r="V627" i="3"/>
  <c r="W627" i="3"/>
  <c r="X627" i="3"/>
  <c r="U628" i="3"/>
  <c r="W628" i="3"/>
  <c r="X628" i="3"/>
  <c r="U629" i="3"/>
  <c r="V629" i="3"/>
  <c r="W629" i="3"/>
  <c r="X629" i="3"/>
  <c r="V630" i="3"/>
  <c r="W630" i="3"/>
  <c r="X630" i="3"/>
  <c r="U631" i="3"/>
  <c r="V631" i="3"/>
  <c r="W631" i="3"/>
  <c r="X631" i="3"/>
  <c r="U632" i="3"/>
  <c r="V632" i="3"/>
  <c r="W632" i="3"/>
  <c r="X632" i="3"/>
  <c r="V633" i="3"/>
  <c r="W633" i="3"/>
  <c r="X633" i="3"/>
  <c r="V634" i="3"/>
  <c r="W634" i="3"/>
  <c r="X634" i="3"/>
  <c r="U635" i="3"/>
  <c r="V635" i="3"/>
  <c r="W635" i="3"/>
  <c r="X635" i="3"/>
  <c r="U636" i="3"/>
  <c r="V636" i="3"/>
  <c r="W636" i="3"/>
  <c r="X636" i="3"/>
  <c r="U637" i="3"/>
  <c r="V637" i="3"/>
  <c r="W637" i="3"/>
  <c r="X637" i="3"/>
  <c r="V638" i="3"/>
  <c r="W638" i="3"/>
  <c r="X638" i="3"/>
  <c r="U639" i="3"/>
  <c r="V639" i="3"/>
  <c r="W639" i="3"/>
  <c r="X639" i="3"/>
  <c r="U640" i="3"/>
  <c r="V640" i="3"/>
  <c r="X640" i="3"/>
  <c r="U641" i="3"/>
  <c r="V641" i="3"/>
  <c r="W641" i="3"/>
  <c r="X641" i="3"/>
  <c r="U642" i="3"/>
  <c r="V642" i="3"/>
  <c r="W642" i="3"/>
  <c r="X642" i="3"/>
  <c r="U643" i="3"/>
  <c r="V643" i="3"/>
  <c r="W643" i="3"/>
  <c r="X643" i="3"/>
  <c r="U644" i="3"/>
  <c r="V644" i="3"/>
  <c r="W644" i="3"/>
  <c r="X644" i="3"/>
  <c r="U645" i="3"/>
  <c r="V645" i="3"/>
  <c r="W645" i="3"/>
  <c r="X645" i="3"/>
  <c r="U646" i="3"/>
  <c r="V646" i="3"/>
  <c r="W646" i="3"/>
  <c r="X646" i="3"/>
  <c r="U647" i="3"/>
  <c r="W647" i="3"/>
  <c r="X647" i="3"/>
  <c r="U648" i="3"/>
  <c r="V648" i="3"/>
  <c r="W648" i="3"/>
  <c r="X648" i="3"/>
  <c r="U649" i="3"/>
  <c r="V649" i="3"/>
  <c r="W649" i="3"/>
  <c r="X649" i="3"/>
  <c r="U650" i="3"/>
  <c r="V650" i="3"/>
  <c r="W650" i="3"/>
  <c r="X650" i="3"/>
  <c r="U651" i="3"/>
  <c r="V651" i="3"/>
  <c r="W651" i="3"/>
  <c r="X651" i="3"/>
  <c r="U652" i="3"/>
  <c r="V652" i="3"/>
  <c r="W652" i="3"/>
  <c r="X652" i="3"/>
  <c r="U653" i="3"/>
  <c r="V653" i="3"/>
  <c r="W653" i="3"/>
  <c r="X653" i="3"/>
  <c r="U654" i="3"/>
  <c r="V654" i="3"/>
  <c r="W654" i="3"/>
  <c r="X654" i="3"/>
  <c r="V655" i="3"/>
  <c r="W655" i="3"/>
  <c r="X655" i="3"/>
  <c r="U656" i="3"/>
  <c r="V656" i="3"/>
  <c r="W656" i="3"/>
  <c r="X656" i="3"/>
  <c r="U657" i="3"/>
  <c r="V657" i="3"/>
  <c r="W657" i="3"/>
  <c r="X657" i="3"/>
  <c r="U658" i="3"/>
  <c r="V658" i="3"/>
  <c r="W658" i="3"/>
  <c r="X658" i="3"/>
  <c r="U659" i="3"/>
  <c r="V659" i="3"/>
  <c r="W659" i="3"/>
  <c r="X659" i="3"/>
  <c r="U660" i="3"/>
  <c r="V660" i="3"/>
  <c r="W660" i="3"/>
  <c r="X660" i="3"/>
  <c r="U661" i="3"/>
  <c r="V661" i="3"/>
  <c r="W661" i="3"/>
  <c r="X661" i="3"/>
  <c r="U662" i="3"/>
  <c r="V662" i="3"/>
  <c r="W662" i="3"/>
  <c r="X662" i="3"/>
  <c r="U663" i="3"/>
  <c r="V663" i="3"/>
  <c r="W663" i="3"/>
  <c r="X663" i="3"/>
  <c r="U664" i="3"/>
  <c r="V664" i="3"/>
  <c r="W664" i="3"/>
  <c r="X664" i="3"/>
  <c r="U665" i="3"/>
  <c r="V665" i="3"/>
  <c r="W665" i="3"/>
  <c r="X665" i="3"/>
  <c r="U666" i="3"/>
  <c r="V666" i="3"/>
  <c r="W666" i="3"/>
  <c r="X666" i="3"/>
  <c r="U667" i="3"/>
  <c r="V667" i="3"/>
  <c r="W667" i="3"/>
  <c r="X667" i="3"/>
  <c r="V668" i="3"/>
  <c r="W668" i="3"/>
  <c r="X668" i="3"/>
  <c r="U669" i="3"/>
  <c r="V669" i="3"/>
  <c r="W669" i="3"/>
  <c r="X669" i="3"/>
  <c r="U670" i="3"/>
  <c r="V670" i="3"/>
  <c r="W670" i="3"/>
  <c r="X670" i="3"/>
  <c r="U671" i="3"/>
  <c r="V671" i="3"/>
  <c r="W671" i="3"/>
  <c r="X671" i="3"/>
  <c r="U672" i="3"/>
  <c r="V672" i="3"/>
  <c r="W672" i="3"/>
  <c r="X672" i="3"/>
  <c r="U673" i="3"/>
  <c r="W673" i="3"/>
  <c r="X673" i="3"/>
  <c r="U674" i="3"/>
  <c r="V674" i="3"/>
  <c r="W674" i="3"/>
  <c r="X674" i="3"/>
  <c r="U675" i="3"/>
  <c r="V675" i="3"/>
  <c r="W675" i="3"/>
  <c r="X675" i="3"/>
  <c r="V676" i="3"/>
  <c r="W676" i="3"/>
  <c r="X676" i="3"/>
  <c r="V677" i="3"/>
  <c r="W677" i="3"/>
  <c r="X677" i="3"/>
  <c r="U678" i="3"/>
  <c r="W678" i="3"/>
  <c r="X678" i="3"/>
  <c r="U679" i="3"/>
  <c r="V679" i="3"/>
  <c r="W679" i="3"/>
  <c r="X679" i="3"/>
  <c r="V680" i="3"/>
  <c r="W680" i="3"/>
  <c r="X680" i="3"/>
  <c r="U681" i="3"/>
  <c r="V681" i="3"/>
  <c r="W681" i="3"/>
  <c r="X681" i="3"/>
  <c r="U682" i="3"/>
  <c r="V682" i="3"/>
  <c r="W682" i="3"/>
  <c r="X682" i="3"/>
  <c r="U683" i="3"/>
  <c r="V683" i="3"/>
  <c r="W683" i="3"/>
  <c r="X683" i="3"/>
  <c r="U684" i="3"/>
  <c r="V684" i="3"/>
  <c r="W684" i="3"/>
  <c r="X684" i="3"/>
  <c r="U685" i="3"/>
  <c r="V685" i="3"/>
  <c r="W685" i="3"/>
  <c r="X685" i="3"/>
  <c r="U686" i="3"/>
  <c r="V686" i="3"/>
  <c r="W686" i="3"/>
  <c r="X686" i="3"/>
  <c r="U687" i="3"/>
  <c r="V687" i="3"/>
  <c r="W687" i="3"/>
  <c r="X687" i="3"/>
  <c r="U688" i="3"/>
  <c r="V688" i="3"/>
  <c r="W688" i="3"/>
  <c r="X688" i="3"/>
  <c r="U689" i="3"/>
  <c r="V689" i="3"/>
  <c r="W689" i="3"/>
  <c r="X689" i="3"/>
  <c r="U690" i="3"/>
  <c r="V690" i="3"/>
  <c r="W690" i="3"/>
  <c r="X690" i="3"/>
  <c r="U691" i="3"/>
  <c r="V691" i="3"/>
  <c r="W691" i="3"/>
  <c r="X691" i="3"/>
  <c r="U692" i="3"/>
  <c r="V692" i="3"/>
  <c r="W692" i="3"/>
  <c r="X692" i="3"/>
  <c r="U693" i="3"/>
  <c r="V693" i="3"/>
  <c r="W693" i="3"/>
  <c r="X693" i="3"/>
  <c r="U694" i="3"/>
  <c r="V694" i="3"/>
  <c r="W694" i="3"/>
  <c r="X694" i="3"/>
  <c r="U695" i="3"/>
  <c r="V695" i="3"/>
  <c r="W695" i="3"/>
  <c r="X695" i="3"/>
  <c r="U696" i="3"/>
  <c r="V696" i="3"/>
  <c r="W696" i="3"/>
  <c r="X696" i="3"/>
  <c r="U697" i="3"/>
  <c r="W697" i="3"/>
  <c r="X697" i="3"/>
  <c r="U698" i="3"/>
  <c r="V698" i="3"/>
  <c r="W698" i="3"/>
  <c r="X698" i="3"/>
  <c r="U699" i="3"/>
  <c r="V699" i="3"/>
  <c r="W699" i="3"/>
  <c r="X699" i="3"/>
  <c r="U700" i="3"/>
  <c r="V700" i="3"/>
  <c r="W700" i="3"/>
  <c r="X700" i="3"/>
  <c r="U701" i="3"/>
  <c r="V701" i="3"/>
  <c r="W701" i="3"/>
  <c r="X701" i="3"/>
  <c r="U702" i="3"/>
  <c r="V702" i="3"/>
  <c r="W702" i="3"/>
  <c r="X702" i="3"/>
  <c r="U703" i="3"/>
  <c r="V703" i="3"/>
  <c r="W703" i="3"/>
  <c r="X703" i="3"/>
  <c r="U704" i="3"/>
  <c r="V704" i="3"/>
  <c r="W704" i="3"/>
  <c r="X704" i="3"/>
  <c r="V705" i="3"/>
  <c r="W705" i="3"/>
  <c r="X705" i="3"/>
  <c r="U706" i="3"/>
  <c r="V706" i="3"/>
  <c r="W706" i="3"/>
  <c r="X706" i="3"/>
  <c r="U707" i="3"/>
  <c r="V707" i="3"/>
  <c r="W707" i="3"/>
  <c r="X707" i="3"/>
  <c r="U708" i="3"/>
  <c r="V708" i="3"/>
  <c r="W708" i="3"/>
  <c r="X708" i="3"/>
  <c r="U709" i="3"/>
  <c r="V709" i="3"/>
  <c r="W709" i="3"/>
  <c r="X709" i="3"/>
  <c r="U710" i="3"/>
  <c r="V710" i="3"/>
  <c r="W710" i="3"/>
  <c r="X710" i="3"/>
  <c r="U711" i="3"/>
  <c r="V711" i="3"/>
  <c r="W711" i="3"/>
  <c r="X711" i="3"/>
  <c r="U712" i="3"/>
  <c r="V712" i="3"/>
  <c r="W712" i="3"/>
  <c r="X712" i="3"/>
  <c r="U713" i="3"/>
  <c r="V713" i="3"/>
  <c r="W713" i="3"/>
  <c r="X713" i="3"/>
  <c r="U714" i="3"/>
  <c r="V714" i="3"/>
  <c r="W714" i="3"/>
  <c r="X714" i="3"/>
  <c r="U715" i="3"/>
  <c r="V715" i="3"/>
  <c r="W715" i="3"/>
  <c r="X715" i="3"/>
  <c r="U716" i="3"/>
  <c r="W716" i="3"/>
  <c r="X716" i="3"/>
  <c r="U717" i="3"/>
  <c r="V717" i="3"/>
  <c r="W717" i="3"/>
  <c r="X717" i="3"/>
  <c r="V718" i="3"/>
  <c r="W718" i="3"/>
  <c r="X718" i="3"/>
  <c r="U719" i="3"/>
  <c r="V719" i="3"/>
  <c r="W719" i="3"/>
  <c r="X719" i="3"/>
  <c r="U720" i="3"/>
  <c r="V720" i="3"/>
  <c r="W720" i="3"/>
  <c r="X720" i="3"/>
  <c r="U721" i="3"/>
  <c r="V721" i="3"/>
  <c r="W721" i="3"/>
  <c r="X721" i="3"/>
  <c r="U722" i="3"/>
  <c r="V722" i="3"/>
  <c r="W722" i="3"/>
  <c r="X722" i="3"/>
  <c r="U723" i="3"/>
  <c r="V723" i="3"/>
  <c r="W723" i="3"/>
  <c r="X723" i="3"/>
  <c r="U724" i="3"/>
  <c r="V724" i="3"/>
  <c r="W724" i="3"/>
  <c r="X724" i="3"/>
  <c r="U725" i="3"/>
  <c r="V725" i="3"/>
  <c r="W725" i="3"/>
  <c r="X725" i="3"/>
  <c r="V726" i="3"/>
  <c r="W726" i="3"/>
  <c r="X726" i="3"/>
  <c r="V727" i="3"/>
  <c r="W727" i="3"/>
  <c r="X727" i="3"/>
  <c r="U728" i="3"/>
  <c r="W728" i="3"/>
  <c r="X728" i="3"/>
  <c r="U729" i="3"/>
  <c r="V729" i="3"/>
  <c r="W729" i="3"/>
  <c r="X729" i="3"/>
  <c r="V730" i="3"/>
  <c r="W730" i="3"/>
  <c r="X730" i="3"/>
  <c r="U731" i="3"/>
  <c r="V731" i="3"/>
  <c r="W731" i="3"/>
  <c r="X731" i="3"/>
  <c r="U732" i="3"/>
  <c r="V732" i="3"/>
  <c r="W732" i="3"/>
  <c r="X732" i="3"/>
  <c r="U733" i="3"/>
  <c r="V733" i="3"/>
  <c r="W733" i="3"/>
  <c r="X733" i="3"/>
  <c r="U734" i="3"/>
  <c r="V734" i="3"/>
  <c r="W734" i="3"/>
  <c r="X734" i="3"/>
  <c r="U735" i="3"/>
  <c r="V735" i="3"/>
  <c r="W735" i="3"/>
  <c r="X735" i="3"/>
  <c r="U736" i="3"/>
  <c r="V736" i="3"/>
  <c r="W736" i="3"/>
  <c r="X736" i="3"/>
  <c r="U737" i="3"/>
  <c r="V737" i="3"/>
  <c r="W737" i="3"/>
  <c r="X737" i="3"/>
  <c r="U738" i="3"/>
  <c r="V738" i="3"/>
  <c r="W738" i="3"/>
  <c r="X738" i="3"/>
  <c r="U739" i="3"/>
  <c r="V739" i="3"/>
  <c r="W739" i="3"/>
  <c r="X739" i="3"/>
  <c r="U740" i="3"/>
  <c r="V740" i="3"/>
  <c r="W740" i="3"/>
  <c r="X740" i="3"/>
  <c r="U741" i="3"/>
  <c r="V741" i="3"/>
  <c r="W741" i="3"/>
  <c r="X741" i="3"/>
  <c r="U742" i="3"/>
  <c r="V742" i="3"/>
  <c r="W742" i="3"/>
  <c r="X742" i="3"/>
  <c r="U743" i="3"/>
  <c r="V743" i="3"/>
  <c r="W743" i="3"/>
  <c r="X743" i="3"/>
  <c r="U744" i="3"/>
  <c r="V744" i="3"/>
  <c r="W744" i="3"/>
  <c r="X744" i="3"/>
  <c r="U745" i="3"/>
  <c r="V745" i="3"/>
  <c r="W745" i="3"/>
  <c r="X745" i="3"/>
  <c r="U746" i="3"/>
  <c r="V746" i="3"/>
  <c r="W746" i="3"/>
  <c r="X746" i="3"/>
  <c r="V747" i="3"/>
  <c r="W747" i="3"/>
  <c r="X747" i="3"/>
  <c r="U748" i="3"/>
  <c r="V748" i="3"/>
  <c r="W748" i="3"/>
  <c r="X748" i="3"/>
  <c r="U749" i="3"/>
  <c r="V749" i="3"/>
  <c r="W749" i="3"/>
  <c r="X749" i="3"/>
  <c r="U750" i="3"/>
  <c r="V750" i="3"/>
  <c r="W750" i="3"/>
  <c r="X750" i="3"/>
  <c r="U751" i="3"/>
  <c r="V751" i="3"/>
  <c r="W751" i="3"/>
  <c r="X751" i="3"/>
  <c r="U752" i="3"/>
  <c r="V752" i="3"/>
  <c r="W752" i="3"/>
  <c r="X752" i="3"/>
  <c r="U753" i="3"/>
  <c r="V753" i="3"/>
  <c r="W753" i="3"/>
  <c r="X753" i="3"/>
  <c r="U754" i="3"/>
  <c r="V754" i="3"/>
  <c r="W754" i="3"/>
  <c r="X754" i="3"/>
  <c r="U755" i="3"/>
  <c r="V755" i="3"/>
  <c r="W755" i="3"/>
  <c r="X755" i="3"/>
  <c r="U756" i="3"/>
  <c r="V756" i="3"/>
  <c r="W756" i="3"/>
  <c r="X756" i="3"/>
  <c r="V757" i="3"/>
  <c r="W757" i="3"/>
  <c r="X757" i="3"/>
  <c r="U758" i="3"/>
  <c r="V758" i="3"/>
  <c r="W758" i="3"/>
  <c r="X758" i="3"/>
  <c r="U759" i="3"/>
  <c r="V759" i="3"/>
  <c r="W759" i="3"/>
  <c r="X759" i="3"/>
  <c r="U760" i="3"/>
  <c r="V760" i="3"/>
  <c r="W760" i="3"/>
  <c r="X760" i="3"/>
  <c r="U761" i="3"/>
  <c r="V761" i="3"/>
  <c r="W761" i="3"/>
  <c r="X761" i="3"/>
  <c r="U762" i="3"/>
  <c r="V762" i="3"/>
  <c r="W762" i="3"/>
  <c r="X762" i="3"/>
  <c r="U763" i="3"/>
  <c r="V763" i="3"/>
  <c r="W763" i="3"/>
  <c r="X763" i="3"/>
  <c r="U764" i="3"/>
  <c r="V764" i="3"/>
  <c r="W764" i="3"/>
  <c r="X764" i="3"/>
  <c r="U765" i="3"/>
  <c r="V765" i="3"/>
  <c r="W765" i="3"/>
  <c r="X765" i="3"/>
  <c r="U766" i="3"/>
  <c r="W766" i="3"/>
  <c r="X766" i="3"/>
  <c r="U767" i="3"/>
  <c r="V767" i="3"/>
  <c r="W767" i="3"/>
  <c r="X767" i="3"/>
  <c r="U768" i="3"/>
  <c r="W768" i="3"/>
  <c r="X768" i="3"/>
  <c r="U769" i="3"/>
  <c r="V769" i="3"/>
  <c r="W769" i="3"/>
  <c r="X769" i="3"/>
  <c r="U770" i="3"/>
  <c r="W770" i="3"/>
  <c r="X770" i="3"/>
  <c r="U771" i="3"/>
  <c r="V771" i="3"/>
  <c r="W771" i="3"/>
  <c r="X771" i="3"/>
  <c r="U772" i="3"/>
  <c r="V772" i="3"/>
  <c r="W772" i="3"/>
  <c r="X772" i="3"/>
  <c r="U773" i="3"/>
  <c r="V773" i="3"/>
  <c r="W773" i="3"/>
  <c r="X773" i="3"/>
  <c r="V774" i="3"/>
  <c r="W774" i="3"/>
  <c r="X774" i="3"/>
  <c r="U775" i="3"/>
  <c r="V775" i="3"/>
  <c r="W775" i="3"/>
  <c r="X775" i="3"/>
  <c r="V776" i="3"/>
  <c r="W776" i="3"/>
  <c r="X776" i="3"/>
  <c r="V777" i="3"/>
  <c r="W777" i="3"/>
  <c r="X777" i="3"/>
  <c r="U778" i="3"/>
  <c r="W778" i="3"/>
  <c r="X778" i="3"/>
  <c r="U779" i="3"/>
  <c r="V779" i="3"/>
  <c r="W779" i="3"/>
  <c r="X779" i="3"/>
  <c r="V780" i="3"/>
  <c r="W780" i="3"/>
  <c r="X780" i="3"/>
  <c r="U781" i="3"/>
  <c r="V781" i="3"/>
  <c r="W781" i="3"/>
  <c r="X781" i="3"/>
  <c r="U782" i="3"/>
  <c r="W782" i="3"/>
  <c r="X782" i="3"/>
  <c r="V783" i="3"/>
  <c r="W783" i="3"/>
  <c r="X783" i="3"/>
  <c r="U784" i="3"/>
  <c r="V784" i="3"/>
  <c r="W784" i="3"/>
  <c r="X784" i="3"/>
  <c r="U785" i="3"/>
  <c r="V785" i="3"/>
  <c r="W785" i="3"/>
  <c r="X785" i="3"/>
  <c r="U786" i="3"/>
  <c r="V786" i="3"/>
  <c r="W786" i="3"/>
  <c r="X786" i="3"/>
  <c r="U787" i="3"/>
  <c r="V787" i="3"/>
  <c r="W787" i="3"/>
  <c r="X787" i="3"/>
  <c r="U788" i="3"/>
  <c r="V788" i="3"/>
  <c r="W788" i="3"/>
  <c r="X788" i="3"/>
  <c r="V789" i="3"/>
  <c r="W789" i="3"/>
  <c r="X789" i="3"/>
  <c r="U790" i="3"/>
  <c r="V790" i="3"/>
  <c r="W790" i="3"/>
  <c r="X790" i="3"/>
  <c r="U791" i="3"/>
  <c r="V791" i="3"/>
  <c r="W791" i="3"/>
  <c r="X791" i="3"/>
  <c r="U792" i="3"/>
  <c r="V792" i="3"/>
  <c r="W792" i="3"/>
  <c r="X792" i="3"/>
  <c r="U793" i="3"/>
  <c r="V793" i="3"/>
  <c r="W793" i="3"/>
  <c r="X793" i="3"/>
  <c r="U794" i="3"/>
  <c r="V794" i="3"/>
  <c r="W794" i="3"/>
  <c r="X794" i="3"/>
  <c r="U795" i="3"/>
  <c r="V795" i="3"/>
  <c r="W795" i="3"/>
  <c r="X795" i="3"/>
  <c r="U796" i="3"/>
  <c r="V796" i="3"/>
  <c r="W796" i="3"/>
  <c r="X796" i="3"/>
  <c r="V797" i="3"/>
  <c r="W797" i="3"/>
  <c r="X797" i="3"/>
  <c r="V798" i="3"/>
  <c r="W798" i="3"/>
  <c r="X798" i="3"/>
  <c r="V799" i="3"/>
  <c r="W799" i="3"/>
  <c r="X799" i="3"/>
  <c r="U800" i="3"/>
  <c r="V800" i="3"/>
  <c r="W800" i="3"/>
  <c r="X800" i="3"/>
  <c r="U801" i="3"/>
  <c r="V801" i="3"/>
  <c r="W801" i="3"/>
  <c r="X801" i="3"/>
  <c r="U802" i="3"/>
  <c r="V802" i="3"/>
  <c r="W802" i="3"/>
  <c r="X802" i="3"/>
  <c r="U803" i="3"/>
  <c r="V803" i="3"/>
  <c r="X803" i="3"/>
  <c r="U804" i="3"/>
  <c r="V804" i="3"/>
  <c r="W804" i="3"/>
  <c r="X804" i="3"/>
  <c r="U805" i="3"/>
  <c r="V805" i="3"/>
  <c r="W805" i="3"/>
  <c r="X805" i="3"/>
  <c r="U806" i="3"/>
  <c r="V806" i="3"/>
  <c r="W806" i="3"/>
  <c r="X806" i="3"/>
  <c r="V807" i="3"/>
  <c r="W807" i="3"/>
  <c r="X807" i="3"/>
  <c r="V808" i="3"/>
  <c r="W808" i="3"/>
  <c r="X808" i="3"/>
  <c r="U809" i="3"/>
  <c r="V809" i="3"/>
  <c r="W809" i="3"/>
  <c r="X809" i="3"/>
  <c r="U810" i="3"/>
  <c r="V810" i="3"/>
  <c r="W810" i="3"/>
  <c r="X810" i="3"/>
  <c r="U811" i="3"/>
  <c r="V811" i="3"/>
  <c r="W811" i="3"/>
  <c r="X811" i="3"/>
  <c r="U812" i="3"/>
  <c r="V812" i="3"/>
  <c r="W812" i="3"/>
  <c r="X812" i="3"/>
  <c r="U813" i="3"/>
  <c r="V813" i="3"/>
  <c r="W813" i="3"/>
  <c r="X813" i="3"/>
  <c r="U814" i="3"/>
  <c r="V814" i="3"/>
  <c r="W814" i="3"/>
  <c r="X814" i="3"/>
  <c r="U815" i="3"/>
  <c r="V815" i="3"/>
  <c r="W815" i="3"/>
  <c r="X815" i="3"/>
  <c r="U816" i="3"/>
  <c r="V816" i="3"/>
  <c r="W816" i="3"/>
  <c r="X816" i="3"/>
  <c r="U817" i="3"/>
  <c r="V817" i="3"/>
  <c r="W817" i="3"/>
  <c r="X817" i="3"/>
  <c r="U818" i="3"/>
  <c r="V818" i="3"/>
  <c r="W818" i="3"/>
  <c r="X818" i="3"/>
  <c r="V819" i="3"/>
  <c r="W819" i="3"/>
  <c r="X819" i="3"/>
  <c r="U820" i="3"/>
  <c r="W820" i="3"/>
  <c r="X820" i="3"/>
  <c r="U821" i="3"/>
  <c r="V821" i="3"/>
  <c r="W821" i="3"/>
  <c r="X821" i="3"/>
  <c r="U822" i="3"/>
  <c r="V822" i="3"/>
  <c r="W822" i="3"/>
  <c r="X822" i="3"/>
  <c r="U823" i="3"/>
  <c r="V823" i="3"/>
  <c r="W823" i="3"/>
  <c r="X823" i="3"/>
  <c r="V824" i="3"/>
  <c r="W824" i="3"/>
  <c r="X824" i="3"/>
  <c r="U825" i="3"/>
  <c r="V825" i="3"/>
  <c r="W825" i="3"/>
  <c r="X825" i="3"/>
  <c r="U826" i="3"/>
  <c r="V826" i="3"/>
  <c r="W826" i="3"/>
  <c r="X826" i="3"/>
  <c r="V827" i="3"/>
  <c r="W827" i="3"/>
  <c r="X827" i="3"/>
  <c r="U828" i="3"/>
  <c r="W828" i="3"/>
  <c r="X828" i="3"/>
  <c r="U829" i="3"/>
  <c r="V829" i="3"/>
  <c r="W829" i="3"/>
  <c r="X829" i="3"/>
  <c r="U830" i="3"/>
  <c r="V830" i="3"/>
  <c r="W830" i="3"/>
  <c r="X830" i="3"/>
  <c r="U831" i="3"/>
  <c r="V831" i="3"/>
  <c r="W831" i="3"/>
  <c r="X831" i="3"/>
  <c r="U832" i="3"/>
  <c r="V832" i="3"/>
  <c r="W832" i="3"/>
  <c r="X832" i="3"/>
  <c r="V833" i="3"/>
  <c r="W833" i="3"/>
  <c r="X833" i="3"/>
  <c r="V834" i="3"/>
  <c r="W834" i="3"/>
  <c r="X834" i="3"/>
  <c r="U835" i="3"/>
  <c r="V835" i="3"/>
  <c r="W835" i="3"/>
  <c r="X835" i="3"/>
  <c r="U836" i="3"/>
  <c r="V836" i="3"/>
  <c r="W836" i="3"/>
  <c r="X836" i="3"/>
  <c r="U837" i="3"/>
  <c r="V837" i="3"/>
  <c r="W837" i="3"/>
  <c r="X837" i="3"/>
  <c r="U838" i="3"/>
  <c r="V838" i="3"/>
  <c r="W838" i="3"/>
  <c r="X838" i="3"/>
  <c r="V839" i="3"/>
  <c r="W839" i="3"/>
  <c r="X839" i="3"/>
  <c r="U840" i="3"/>
  <c r="V840" i="3"/>
  <c r="W840" i="3"/>
  <c r="X840" i="3"/>
  <c r="U841" i="3"/>
  <c r="V841" i="3"/>
  <c r="W841" i="3"/>
  <c r="X841" i="3"/>
  <c r="U842" i="3"/>
  <c r="V842" i="3"/>
  <c r="W842" i="3"/>
  <c r="X842" i="3"/>
  <c r="U843" i="3"/>
  <c r="V843" i="3"/>
  <c r="W843" i="3"/>
  <c r="X843" i="3"/>
  <c r="U844" i="3"/>
  <c r="V844" i="3"/>
  <c r="W844" i="3"/>
  <c r="X844" i="3"/>
  <c r="U845" i="3"/>
  <c r="V845" i="3"/>
  <c r="W845" i="3"/>
  <c r="X845" i="3"/>
  <c r="U846" i="3"/>
  <c r="V846" i="3"/>
  <c r="W846" i="3"/>
  <c r="X846" i="3"/>
  <c r="V847" i="3"/>
  <c r="W847" i="3"/>
  <c r="X847" i="3"/>
  <c r="V848" i="3"/>
  <c r="W848" i="3"/>
  <c r="X848" i="3"/>
  <c r="V849" i="3"/>
  <c r="W849" i="3"/>
  <c r="X849" i="3"/>
  <c r="U850" i="3"/>
  <c r="V850" i="3"/>
  <c r="W850" i="3"/>
  <c r="X850" i="3"/>
  <c r="U851" i="3"/>
  <c r="V851" i="3"/>
  <c r="W851" i="3"/>
  <c r="X851" i="3"/>
  <c r="U12" i="3"/>
  <c r="V12" i="3"/>
  <c r="W12" i="3"/>
  <c r="X12" i="3"/>
  <c r="U13" i="3"/>
  <c r="V13" i="3"/>
  <c r="W13" i="3"/>
  <c r="X13" i="3"/>
  <c r="U14" i="3"/>
  <c r="W14" i="3"/>
  <c r="X14" i="3"/>
  <c r="V15" i="3"/>
  <c r="W15" i="3"/>
  <c r="X15" i="3"/>
  <c r="U16" i="3"/>
  <c r="V16" i="3"/>
  <c r="W16" i="3"/>
  <c r="X16" i="3"/>
  <c r="U17" i="3"/>
  <c r="V17" i="3"/>
  <c r="W17" i="3"/>
  <c r="X17" i="3"/>
  <c r="V18" i="3"/>
  <c r="W18" i="3"/>
  <c r="X18" i="3"/>
  <c r="U19" i="3"/>
  <c r="V19" i="3"/>
  <c r="W19" i="3"/>
  <c r="X19" i="3"/>
  <c r="U20" i="3"/>
  <c r="V20" i="3"/>
  <c r="X20" i="3"/>
  <c r="U21" i="3"/>
  <c r="V21" i="3"/>
  <c r="W21" i="3"/>
  <c r="X21" i="3"/>
  <c r="U3" i="3"/>
  <c r="V3" i="3"/>
  <c r="W3" i="3"/>
  <c r="X3" i="3"/>
  <c r="U4" i="3"/>
  <c r="W4" i="3"/>
  <c r="X4" i="3"/>
  <c r="U5" i="3"/>
  <c r="V5" i="3"/>
  <c r="W5" i="3"/>
  <c r="X5" i="3"/>
  <c r="U6" i="3"/>
  <c r="V6" i="3"/>
  <c r="W6" i="3"/>
  <c r="X6" i="3"/>
  <c r="U7" i="3"/>
  <c r="W7" i="3"/>
  <c r="X7" i="3"/>
  <c r="U8" i="3"/>
  <c r="V8" i="3"/>
  <c r="W8" i="3"/>
  <c r="X8" i="3"/>
  <c r="V9" i="3"/>
  <c r="W9" i="3"/>
  <c r="X9" i="3"/>
  <c r="U10" i="3"/>
  <c r="W10" i="3"/>
  <c r="X10" i="3"/>
  <c r="U11" i="3"/>
  <c r="V11" i="3"/>
  <c r="W11" i="3"/>
  <c r="X11" i="3"/>
  <c r="U2" i="3"/>
  <c r="V2" i="3"/>
  <c r="W2" i="3"/>
  <c r="X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2" i="3"/>
  <c r="W467" i="3"/>
  <c r="V467" i="3"/>
  <c r="U467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68" i="3"/>
  <c r="S469" i="3"/>
  <c r="S470" i="3"/>
  <c r="S471" i="3"/>
  <c r="S472" i="3"/>
  <c r="S473" i="3"/>
  <c r="S474" i="3"/>
  <c r="S475" i="3"/>
  <c r="S476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S501" i="3"/>
  <c r="S502" i="3"/>
  <c r="S503" i="3"/>
  <c r="S504" i="3"/>
  <c r="S505" i="3"/>
  <c r="S506" i="3"/>
  <c r="S507" i="3"/>
  <c r="S508" i="3"/>
  <c r="S509" i="3"/>
  <c r="S510" i="3"/>
  <c r="S511" i="3"/>
  <c r="S512" i="3"/>
  <c r="S513" i="3"/>
  <c r="S514" i="3"/>
  <c r="S515" i="3"/>
  <c r="S516" i="3"/>
  <c r="S517" i="3"/>
  <c r="S518" i="3"/>
  <c r="S519" i="3"/>
  <c r="S520" i="3"/>
  <c r="S521" i="3"/>
  <c r="S522" i="3"/>
  <c r="S523" i="3"/>
  <c r="S524" i="3"/>
  <c r="S525" i="3"/>
  <c r="S526" i="3"/>
  <c r="S527" i="3"/>
  <c r="S528" i="3"/>
  <c r="S529" i="3"/>
  <c r="S530" i="3"/>
  <c r="S531" i="3"/>
  <c r="S532" i="3"/>
  <c r="S533" i="3"/>
  <c r="S534" i="3"/>
  <c r="S535" i="3"/>
  <c r="S536" i="3"/>
  <c r="S537" i="3"/>
  <c r="S538" i="3"/>
  <c r="S539" i="3"/>
  <c r="S540" i="3"/>
  <c r="S541" i="3"/>
  <c r="S542" i="3"/>
  <c r="S543" i="3"/>
  <c r="S544" i="3"/>
  <c r="S545" i="3"/>
  <c r="S546" i="3"/>
  <c r="S547" i="3"/>
  <c r="S548" i="3"/>
  <c r="S549" i="3"/>
  <c r="S550" i="3"/>
  <c r="S551" i="3"/>
  <c r="S552" i="3"/>
  <c r="S553" i="3"/>
  <c r="S554" i="3"/>
  <c r="S555" i="3"/>
  <c r="S556" i="3"/>
  <c r="S557" i="3"/>
  <c r="S558" i="3"/>
  <c r="S559" i="3"/>
  <c r="S560" i="3"/>
  <c r="S561" i="3"/>
  <c r="S562" i="3"/>
  <c r="S563" i="3"/>
  <c r="S564" i="3"/>
  <c r="S565" i="3"/>
  <c r="S566" i="3"/>
  <c r="S567" i="3"/>
  <c r="S568" i="3"/>
  <c r="S569" i="3"/>
  <c r="S570" i="3"/>
  <c r="S571" i="3"/>
  <c r="S572" i="3"/>
  <c r="S573" i="3"/>
  <c r="S574" i="3"/>
  <c r="S575" i="3"/>
  <c r="S576" i="3"/>
  <c r="S577" i="3"/>
  <c r="S578" i="3"/>
  <c r="S579" i="3"/>
  <c r="S580" i="3"/>
  <c r="S581" i="3"/>
  <c r="S582" i="3"/>
  <c r="S583" i="3"/>
  <c r="S584" i="3"/>
  <c r="S585" i="3"/>
  <c r="S586" i="3"/>
  <c r="S587" i="3"/>
  <c r="S588" i="3"/>
  <c r="S589" i="3"/>
  <c r="S590" i="3"/>
  <c r="S591" i="3"/>
  <c r="S592" i="3"/>
  <c r="S593" i="3"/>
  <c r="S594" i="3"/>
  <c r="S595" i="3"/>
  <c r="S596" i="3"/>
  <c r="S597" i="3"/>
  <c r="S598" i="3"/>
  <c r="S599" i="3"/>
  <c r="S600" i="3"/>
  <c r="S601" i="3"/>
  <c r="S602" i="3"/>
  <c r="S603" i="3"/>
  <c r="S604" i="3"/>
  <c r="S605" i="3"/>
  <c r="S606" i="3"/>
  <c r="S607" i="3"/>
  <c r="S608" i="3"/>
  <c r="S609" i="3"/>
  <c r="S610" i="3"/>
  <c r="S611" i="3"/>
  <c r="S612" i="3"/>
  <c r="S613" i="3"/>
  <c r="S614" i="3"/>
  <c r="S615" i="3"/>
  <c r="S616" i="3"/>
  <c r="S617" i="3"/>
  <c r="S618" i="3"/>
  <c r="S619" i="3"/>
  <c r="S620" i="3"/>
  <c r="S621" i="3"/>
  <c r="S622" i="3"/>
  <c r="S623" i="3"/>
  <c r="S624" i="3"/>
  <c r="S625" i="3"/>
  <c r="S626" i="3"/>
  <c r="S627" i="3"/>
  <c r="S628" i="3"/>
  <c r="S629" i="3"/>
  <c r="S630" i="3"/>
  <c r="S631" i="3"/>
  <c r="S632" i="3"/>
  <c r="S633" i="3"/>
  <c r="S634" i="3"/>
  <c r="S635" i="3"/>
  <c r="S636" i="3"/>
  <c r="S637" i="3"/>
  <c r="S638" i="3"/>
  <c r="S639" i="3"/>
  <c r="S640" i="3"/>
  <c r="S641" i="3"/>
  <c r="S642" i="3"/>
  <c r="S643" i="3"/>
  <c r="S644" i="3"/>
  <c r="S645" i="3"/>
  <c r="S646" i="3"/>
  <c r="S647" i="3"/>
  <c r="S648" i="3"/>
  <c r="S649" i="3"/>
  <c r="S650" i="3"/>
  <c r="S651" i="3"/>
  <c r="S652" i="3"/>
  <c r="S653" i="3"/>
  <c r="S654" i="3"/>
  <c r="S655" i="3"/>
  <c r="S656" i="3"/>
  <c r="S657" i="3"/>
  <c r="S658" i="3"/>
  <c r="S659" i="3"/>
  <c r="S660" i="3"/>
  <c r="S661" i="3"/>
  <c r="S662" i="3"/>
  <c r="S663" i="3"/>
  <c r="S664" i="3"/>
  <c r="S665" i="3"/>
  <c r="S666" i="3"/>
  <c r="S667" i="3"/>
  <c r="S668" i="3"/>
  <c r="S669" i="3"/>
  <c r="S670" i="3"/>
  <c r="S671" i="3"/>
  <c r="S672" i="3"/>
  <c r="S673" i="3"/>
  <c r="S674" i="3"/>
  <c r="S675" i="3"/>
  <c r="S676" i="3"/>
  <c r="S677" i="3"/>
  <c r="S678" i="3"/>
  <c r="S679" i="3"/>
  <c r="S680" i="3"/>
  <c r="S681" i="3"/>
  <c r="S682" i="3"/>
  <c r="S683" i="3"/>
  <c r="S684" i="3"/>
  <c r="S685" i="3"/>
  <c r="S686" i="3"/>
  <c r="S687" i="3"/>
  <c r="S688" i="3"/>
  <c r="S689" i="3"/>
  <c r="S690" i="3"/>
  <c r="S691" i="3"/>
  <c r="S692" i="3"/>
  <c r="S693" i="3"/>
  <c r="S694" i="3"/>
  <c r="S695" i="3"/>
  <c r="S696" i="3"/>
  <c r="S697" i="3"/>
  <c r="S698" i="3"/>
  <c r="S699" i="3"/>
  <c r="S700" i="3"/>
  <c r="S701" i="3"/>
  <c r="S702" i="3"/>
  <c r="S703" i="3"/>
  <c r="S704" i="3"/>
  <c r="S705" i="3"/>
  <c r="S706" i="3"/>
  <c r="S707" i="3"/>
  <c r="S708" i="3"/>
  <c r="S709" i="3"/>
  <c r="S710" i="3"/>
  <c r="S711" i="3"/>
  <c r="S712" i="3"/>
  <c r="S713" i="3"/>
  <c r="S714" i="3"/>
  <c r="S715" i="3"/>
  <c r="S716" i="3"/>
  <c r="S717" i="3"/>
  <c r="S718" i="3"/>
  <c r="S719" i="3"/>
  <c r="S720" i="3"/>
  <c r="S721" i="3"/>
  <c r="S722" i="3"/>
  <c r="S723" i="3"/>
  <c r="S724" i="3"/>
  <c r="S725" i="3"/>
  <c r="S726" i="3"/>
  <c r="S727" i="3"/>
  <c r="S728" i="3"/>
  <c r="S729" i="3"/>
  <c r="S730" i="3"/>
  <c r="S731" i="3"/>
  <c r="S732" i="3"/>
  <c r="S733" i="3"/>
  <c r="S734" i="3"/>
  <c r="S735" i="3"/>
  <c r="S736" i="3"/>
  <c r="S737" i="3"/>
  <c r="S738" i="3"/>
  <c r="S739" i="3"/>
  <c r="S740" i="3"/>
  <c r="S741" i="3"/>
  <c r="S742" i="3"/>
  <c r="S743" i="3"/>
  <c r="S744" i="3"/>
  <c r="S745" i="3"/>
  <c r="S746" i="3"/>
  <c r="S747" i="3"/>
  <c r="S748" i="3"/>
  <c r="S749" i="3"/>
  <c r="S750" i="3"/>
  <c r="S751" i="3"/>
  <c r="S752" i="3"/>
  <c r="S753" i="3"/>
  <c r="S754" i="3"/>
  <c r="S755" i="3"/>
  <c r="S756" i="3"/>
  <c r="S757" i="3"/>
  <c r="S758" i="3"/>
  <c r="S759" i="3"/>
  <c r="S760" i="3"/>
  <c r="S761" i="3"/>
  <c r="S762" i="3"/>
  <c r="S763" i="3"/>
  <c r="S764" i="3"/>
  <c r="S765" i="3"/>
  <c r="S766" i="3"/>
  <c r="S767" i="3"/>
  <c r="S768" i="3"/>
  <c r="S769" i="3"/>
  <c r="S770" i="3"/>
  <c r="S771" i="3"/>
  <c r="S772" i="3"/>
  <c r="S773" i="3"/>
  <c r="S774" i="3"/>
  <c r="S775" i="3"/>
  <c r="S776" i="3"/>
  <c r="S777" i="3"/>
  <c r="S778" i="3"/>
  <c r="S779" i="3"/>
  <c r="S780" i="3"/>
  <c r="S781" i="3"/>
  <c r="S782" i="3"/>
  <c r="S783" i="3"/>
  <c r="S784" i="3"/>
  <c r="S785" i="3"/>
  <c r="S786" i="3"/>
  <c r="S787" i="3"/>
  <c r="S788" i="3"/>
  <c r="S789" i="3"/>
  <c r="S790" i="3"/>
  <c r="S791" i="3"/>
  <c r="S792" i="3"/>
  <c r="S793" i="3"/>
  <c r="S794" i="3"/>
  <c r="S795" i="3"/>
  <c r="S796" i="3"/>
  <c r="S797" i="3"/>
  <c r="S798" i="3"/>
  <c r="S799" i="3"/>
  <c r="S800" i="3"/>
  <c r="S801" i="3"/>
  <c r="S802" i="3"/>
  <c r="S803" i="3"/>
  <c r="S804" i="3"/>
  <c r="S805" i="3"/>
  <c r="S806" i="3"/>
  <c r="S807" i="3"/>
  <c r="S808" i="3"/>
  <c r="S809" i="3"/>
  <c r="S810" i="3"/>
  <c r="S811" i="3"/>
  <c r="S812" i="3"/>
  <c r="S813" i="3"/>
  <c r="S814" i="3"/>
  <c r="S815" i="3"/>
  <c r="S816" i="3"/>
  <c r="S817" i="3"/>
  <c r="S818" i="3"/>
  <c r="S819" i="3"/>
  <c r="S820" i="3"/>
  <c r="S821" i="3"/>
  <c r="S822" i="3"/>
  <c r="S823" i="3"/>
  <c r="S824" i="3"/>
  <c r="S825" i="3"/>
  <c r="S826" i="3"/>
  <c r="S827" i="3"/>
  <c r="S828" i="3"/>
  <c r="S829" i="3"/>
  <c r="S830" i="3"/>
  <c r="S831" i="3"/>
  <c r="S832" i="3"/>
  <c r="S833" i="3"/>
  <c r="S834" i="3"/>
  <c r="S835" i="3"/>
  <c r="S836" i="3"/>
  <c r="S837" i="3"/>
  <c r="S838" i="3"/>
  <c r="S839" i="3"/>
  <c r="S840" i="3"/>
  <c r="S841" i="3"/>
  <c r="S842" i="3"/>
  <c r="S843" i="3"/>
  <c r="S844" i="3"/>
  <c r="S845" i="3"/>
  <c r="S846" i="3"/>
  <c r="S847" i="3"/>
  <c r="S848" i="3"/>
  <c r="S849" i="3"/>
  <c r="S850" i="3"/>
  <c r="S851" i="3"/>
  <c r="S452" i="3"/>
  <c r="T11" i="1"/>
  <c r="T10" i="1"/>
  <c r="T3" i="1"/>
  <c r="T4" i="1"/>
  <c r="T5" i="1"/>
  <c r="T6" i="1"/>
  <c r="T7" i="1"/>
  <c r="T8" i="1"/>
  <c r="T9" i="1"/>
  <c r="T2" i="1"/>
</calcChain>
</file>

<file path=xl/sharedStrings.xml><?xml version="1.0" encoding="utf-8"?>
<sst xmlns="http://schemas.openxmlformats.org/spreadsheetml/2006/main" count="2381" uniqueCount="490">
  <si>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</si>
  <si>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</si>
  <si>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</si>
  <si>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</si>
  <si>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</si>
  <si>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</si>
  <si>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</si>
  <si>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</si>
  <si>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</si>
  <si>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</si>
  <si>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</si>
  <si>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</si>
  <si>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</si>
  <si>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</si>
  <si>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</si>
  <si>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</si>
  <si>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</si>
  <si>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</si>
  <si>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</si>
  <si>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</si>
  <si>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</si>
  <si>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</si>
  <si>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</si>
  <si>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</si>
  <si>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</si>
  <si>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</si>
  <si>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</si>
  <si>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</si>
  <si>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</si>
  <si>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</si>
  <si>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</si>
  <si>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</si>
  <si>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</si>
  <si>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</si>
  <si>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</si>
  <si>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</si>
  <si>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</si>
  <si>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</si>
  <si>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</si>
  <si>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</si>
  <si>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</si>
  <si>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</si>
  <si>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</si>
  <si>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</si>
  <si>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</si>
  <si>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</si>
  <si>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</si>
  <si>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</si>
  <si>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</si>
  <si>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</si>
  <si>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</si>
  <si>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Governor</t>
  </si>
  <si>
    <t>Control Of House</t>
  </si>
  <si>
    <t>Control of Senate</t>
  </si>
  <si>
    <t>Bond Rating Moody's</t>
  </si>
  <si>
    <t>Bond Rating S&amp;P</t>
  </si>
  <si>
    <t>Aa1</t>
  </si>
  <si>
    <t>AA</t>
  </si>
  <si>
    <t>Aa2</t>
  </si>
  <si>
    <t>X</t>
  </si>
  <si>
    <t>Aa3</t>
  </si>
  <si>
    <t>Aaa</t>
  </si>
  <si>
    <t>Baa2</t>
  </si>
  <si>
    <t>A2</t>
  </si>
  <si>
    <t>AA+</t>
  </si>
  <si>
    <t>AA-</t>
  </si>
  <si>
    <t>AAA</t>
  </si>
  <si>
    <t>BBB</t>
  </si>
  <si>
    <t>A-</t>
  </si>
  <si>
    <t>R</t>
  </si>
  <si>
    <t>Ind</t>
  </si>
  <si>
    <t>D</t>
  </si>
  <si>
    <t>Split</t>
  </si>
  <si>
    <t>Combination of all 3</t>
  </si>
  <si>
    <t>RRR</t>
  </si>
  <si>
    <t>I-R</t>
  </si>
  <si>
    <t>DDD</t>
  </si>
  <si>
    <t>DDR</t>
  </si>
  <si>
    <t>DD-</t>
  </si>
  <si>
    <t>RDD</t>
  </si>
  <si>
    <t>DRR</t>
  </si>
  <si>
    <t>RDR</t>
  </si>
  <si>
    <t>R0R</t>
  </si>
  <si>
    <t>Possible Combinations</t>
  </si>
  <si>
    <t>DRD</t>
  </si>
  <si>
    <t>RRD</t>
  </si>
  <si>
    <t># of AAA</t>
  </si>
  <si>
    <t># of AA+</t>
  </si>
  <si>
    <t># of AA</t>
  </si>
  <si>
    <t># of AA-</t>
  </si>
  <si>
    <t># of A+</t>
  </si>
  <si>
    <t># of A</t>
  </si>
  <si>
    <t># of A-</t>
  </si>
  <si>
    <t># of BBB</t>
  </si>
  <si>
    <t># of BBB+</t>
  </si>
  <si>
    <t># of no Bond</t>
  </si>
  <si>
    <t>Total</t>
  </si>
  <si>
    <t>Codes and sources</t>
  </si>
  <si>
    <t>House</t>
  </si>
  <si>
    <t>Senate</t>
  </si>
  <si>
    <t>President</t>
  </si>
  <si>
    <t>Year</t>
  </si>
  <si>
    <t>Code</t>
  </si>
  <si>
    <t>States</t>
  </si>
  <si>
    <t>Republican</t>
  </si>
  <si>
    <t>Democrat</t>
  </si>
  <si>
    <t>Moody's</t>
  </si>
  <si>
    <t>S&amp;P</t>
  </si>
  <si>
    <t>Fitch</t>
  </si>
  <si>
    <t>Federal House</t>
  </si>
  <si>
    <t>Federal Senate</t>
  </si>
  <si>
    <t>Years start January 1</t>
  </si>
  <si>
    <t>Combination of Gov/House/Senate</t>
  </si>
  <si>
    <t>Population</t>
  </si>
  <si>
    <t>Independent</t>
  </si>
  <si>
    <t>Moody's Ratings</t>
  </si>
  <si>
    <t>A+</t>
  </si>
  <si>
    <t>A</t>
  </si>
  <si>
    <t>S&amp;P Ratings</t>
  </si>
  <si>
    <t>A1</t>
  </si>
  <si>
    <t>A3</t>
  </si>
  <si>
    <t>Baa1</t>
  </si>
  <si>
    <t>Baa3</t>
  </si>
  <si>
    <t>Fitch Ratings</t>
  </si>
  <si>
    <t>BBB+</t>
  </si>
  <si>
    <t>BBB-</t>
  </si>
  <si>
    <t>IRR</t>
  </si>
  <si>
    <t>IDD</t>
  </si>
  <si>
    <t>IRD</t>
  </si>
  <si>
    <t>IDR</t>
  </si>
  <si>
    <t>Combinations of Gov/House/Senate</t>
  </si>
  <si>
    <t>R-D</t>
  </si>
  <si>
    <t>R-R</t>
  </si>
  <si>
    <t>D-D</t>
  </si>
  <si>
    <t>D-R</t>
  </si>
  <si>
    <t>I-D</t>
  </si>
  <si>
    <t>RD-</t>
  </si>
  <si>
    <t>RR-</t>
  </si>
  <si>
    <t>DR-</t>
  </si>
  <si>
    <t>ID-</t>
  </si>
  <si>
    <t>IR-</t>
  </si>
  <si>
    <t>Constitution towards Debt</t>
  </si>
  <si>
    <t>Cannot have debt</t>
  </si>
  <si>
    <t>CAN have debt</t>
  </si>
  <si>
    <t>No Senate</t>
  </si>
  <si>
    <t>No House</t>
  </si>
  <si>
    <t>BB+</t>
  </si>
  <si>
    <t>Ba1</t>
  </si>
  <si>
    <t>As of Fourth Quarter</t>
  </si>
  <si>
    <t>(NA)</t>
  </si>
  <si>
    <t xml:space="preserve">AA </t>
  </si>
  <si>
    <t>(\1)</t>
  </si>
  <si>
    <t xml:space="preserve">Aa3 </t>
  </si>
  <si>
    <t xml:space="preserve">Aa2 </t>
  </si>
  <si>
    <t>(\2)</t>
  </si>
  <si>
    <t xml:space="preserve">AA-  </t>
  </si>
  <si>
    <t xml:space="preserve">AA- </t>
  </si>
  <si>
    <t>[Not Reported]</t>
  </si>
  <si>
    <t>State Population</t>
  </si>
  <si>
    <t>Estimate as of July 1</t>
  </si>
  <si>
    <t>From US Census</t>
  </si>
  <si>
    <t>Unemployment</t>
  </si>
  <si>
    <t>From Bureau of Labor Statistics</t>
  </si>
  <si>
    <t>January of year</t>
  </si>
  <si>
    <t xml:space="preserve">Republican = 0 </t>
  </si>
  <si>
    <t>Democrat = 1</t>
  </si>
  <si>
    <t>From US Senate</t>
  </si>
  <si>
    <t>As of Feb 1 of year</t>
  </si>
  <si>
    <t>Simple majority</t>
  </si>
  <si>
    <t>From history.house.gov</t>
  </si>
  <si>
    <t>GDP</t>
  </si>
  <si>
    <t>B Econ Analysis</t>
  </si>
  <si>
    <t>In Millions of Current Dollars</t>
  </si>
  <si>
    <t>As of Mid year</t>
  </si>
  <si>
    <t>As of January 26</t>
  </si>
  <si>
    <t>Other</t>
  </si>
  <si>
    <t xml:space="preserve">Other </t>
  </si>
  <si>
    <t>0= No</t>
  </si>
  <si>
    <t>#= term limit length</t>
  </si>
  <si>
    <t>From NCSL</t>
  </si>
  <si>
    <t>1= Limit but since repealed</t>
  </si>
  <si>
    <t>Term Limits (By year of impact)</t>
  </si>
  <si>
    <t>Personal Income By State</t>
  </si>
  <si>
    <t>FRED</t>
  </si>
  <si>
    <t>Beginning of Year</t>
  </si>
  <si>
    <t>R--</t>
  </si>
  <si>
    <t>All Republican</t>
  </si>
  <si>
    <t>Repub Gov/Dem Legislature</t>
  </si>
  <si>
    <t xml:space="preserve">Dem Gov/Rep Legislature </t>
  </si>
  <si>
    <t>Ind Gov/Other Legislature</t>
  </si>
  <si>
    <t>All Dem</t>
  </si>
  <si>
    <t>1= All three democrat</t>
  </si>
  <si>
    <t>0= Not all three</t>
  </si>
  <si>
    <t>1= All three republican</t>
  </si>
  <si>
    <t>0= Not all Three</t>
  </si>
  <si>
    <t>Dem Gov/Rep Legislature</t>
  </si>
  <si>
    <t>1= Dem gov/Rep legislature</t>
  </si>
  <si>
    <t>0= Other</t>
  </si>
  <si>
    <t>Rep Gov/Dem Legislature</t>
  </si>
  <si>
    <t>1= Rep gov/Dem legislature</t>
  </si>
  <si>
    <t>1= Ind gov/Other legislature</t>
  </si>
  <si>
    <t>From National Governors Association</t>
  </si>
  <si>
    <t>House, Senate from Census, NCSL, Book of the State,</t>
  </si>
  <si>
    <t>And the Council of State Governments</t>
  </si>
  <si>
    <t>From Census</t>
  </si>
  <si>
    <t>Mix</t>
  </si>
  <si>
    <t>S&amp;P/25</t>
  </si>
  <si>
    <t>Moody's/35</t>
  </si>
  <si>
    <t>Fitch/19</t>
  </si>
  <si>
    <t>Agriculture</t>
  </si>
  <si>
    <t>From US Bureau of Econ Analysis</t>
  </si>
  <si>
    <t>In Millions</t>
  </si>
  <si>
    <t>GDP in Agriculture</t>
  </si>
  <si>
    <t>(999999999) Not shown in order to avoid the disclosure of confidential information; estimates are included in higher level totals.</t>
  </si>
  <si>
    <t>Rating</t>
  </si>
  <si>
    <t>Total Taxes</t>
  </si>
  <si>
    <t>From US Census Bureau</t>
  </si>
  <si>
    <t>In 1000s</t>
  </si>
  <si>
    <t>9,919,794</t>
  </si>
  <si>
    <t>1,042,164</t>
  </si>
  <si>
    <t>14,676,375</t>
  </si>
  <si>
    <t>9,452,883</t>
  </si>
  <si>
    <t>155,231,252</t>
  </si>
  <si>
    <t>12,795,318</t>
  </si>
  <si>
    <t>15,244,947</t>
  </si>
  <si>
    <t>3,522,301</t>
  </si>
  <si>
    <t>37,640,420</t>
  </si>
  <si>
    <t>21,454,446</t>
  </si>
  <si>
    <t>6,919,035</t>
  </si>
  <si>
    <t>4,209,514</t>
  </si>
  <si>
    <t>38,907,220</t>
  </si>
  <si>
    <t>17,587,958</t>
  </si>
  <si>
    <t>9,558,563</t>
  </si>
  <si>
    <t>8,058,949</t>
  </si>
  <si>
    <t>11,778,866</t>
  </si>
  <si>
    <t>9,309,673</t>
  </si>
  <si>
    <t>4,130,242</t>
  </si>
  <si>
    <t>20,894,199</t>
  </si>
  <si>
    <t>27,283,005</t>
  </si>
  <si>
    <t>27,436,607</t>
  </si>
  <si>
    <t>25,189,128</t>
  </si>
  <si>
    <t>7,660,391</t>
  </si>
  <si>
    <t>12,245,169</t>
  </si>
  <si>
    <t>2,627,943</t>
  </si>
  <si>
    <t>5,117,133</t>
  </si>
  <si>
    <t>8,025,046</t>
  </si>
  <si>
    <t>2,641,946</t>
  </si>
  <si>
    <t>31,546,720</t>
  </si>
  <si>
    <t>5,462,107</t>
  </si>
  <si>
    <t>81,353,963</t>
  </si>
  <si>
    <t>26,201,576</t>
  </si>
  <si>
    <t>3,709,105</t>
  </si>
  <si>
    <t>28,694,883</t>
  </si>
  <si>
    <t>8,491,187</t>
  </si>
  <si>
    <t>11,043,311</t>
  </si>
  <si>
    <t>37,394,589</t>
  </si>
  <si>
    <t>3,265,727</t>
  </si>
  <si>
    <t>9,551,052</t>
  </si>
  <si>
    <t>1,747,550</t>
  </si>
  <si>
    <t>13,386,169</t>
  </si>
  <si>
    <t>52,132,817</t>
  </si>
  <si>
    <t>7,082,961</t>
  </si>
  <si>
    <t>3,085,865</t>
  </si>
  <si>
    <t>21,219,757</t>
  </si>
  <si>
    <t>22,280,088</t>
  </si>
  <si>
    <t>5,127,970</t>
  </si>
  <si>
    <t>17,607,733</t>
  </si>
  <si>
    <t>1,913,607</t>
  </si>
  <si>
    <t>9,755,439</t>
  </si>
  <si>
    <t>863,723</t>
  </si>
  <si>
    <t>14,082,100</t>
  </si>
  <si>
    <t>9,190,212</t>
  </si>
  <si>
    <t>151,172,643</t>
  </si>
  <si>
    <t>12,810,632</t>
  </si>
  <si>
    <t>16,231,958</t>
  </si>
  <si>
    <t>3,513,916</t>
  </si>
  <si>
    <t>37,217,759</t>
  </si>
  <si>
    <t>19,723,730</t>
  </si>
  <si>
    <t>6,485,563</t>
  </si>
  <si>
    <t>3,975,445</t>
  </si>
  <si>
    <t>39,283,051</t>
  </si>
  <si>
    <t>17,399,650</t>
  </si>
  <si>
    <t>9,189,255</t>
  </si>
  <si>
    <t>7,883,960</t>
  </si>
  <si>
    <t>11,597,983</t>
  </si>
  <si>
    <t>9,718,755</t>
  </si>
  <si>
    <t>4,064,075</t>
  </si>
  <si>
    <t>19,849,988</t>
  </si>
  <si>
    <t>27,012,206</t>
  </si>
  <si>
    <t>26,957,337</t>
  </si>
  <si>
    <t>24,439,253</t>
  </si>
  <si>
    <t>7,906,514</t>
  </si>
  <si>
    <t>11,956,143</t>
  </si>
  <si>
    <t>2,843,465</t>
  </si>
  <si>
    <t>5,086,759</t>
  </si>
  <si>
    <t>7,532,989</t>
  </si>
  <si>
    <t>2,487,737</t>
  </si>
  <si>
    <t>31,567,654</t>
  </si>
  <si>
    <t>6,009,443</t>
  </si>
  <si>
    <t>78,242,729</t>
  </si>
  <si>
    <t>25,061,592</t>
  </si>
  <si>
    <t>5,739,843</t>
  </si>
  <si>
    <t>28,297,156</t>
  </si>
  <si>
    <t>9,407,393</t>
  </si>
  <si>
    <t>10,575,165</t>
  </si>
  <si>
    <t>36,110,295</t>
  </si>
  <si>
    <t>3,196,673</t>
  </si>
  <si>
    <t>9,633,031</t>
  </si>
  <si>
    <t>1,674,108</t>
  </si>
  <si>
    <t>12,697,655</t>
  </si>
  <si>
    <t>55,086,438</t>
  </si>
  <si>
    <t>6,703,356</t>
  </si>
  <si>
    <t>3,043,152</t>
  </si>
  <si>
    <t>20,536,885</t>
  </si>
  <si>
    <t>20,644,454</t>
  </si>
  <si>
    <t>5,565,984</t>
  </si>
  <si>
    <t>17,019,026</t>
  </si>
  <si>
    <t>2,356,323</t>
  </si>
  <si>
    <t>9,296,846</t>
  </si>
  <si>
    <t>3,392,870</t>
  </si>
  <si>
    <t>13,424,271</t>
  </si>
  <si>
    <t>8,917,322</t>
  </si>
  <si>
    <t>138,131,690</t>
  </si>
  <si>
    <t>11,755,394</t>
  </si>
  <si>
    <t>15,937,742</t>
  </si>
  <si>
    <t>3,176,169</t>
  </si>
  <si>
    <t>36,335,598</t>
  </si>
  <si>
    <t>18,618,093</t>
  </si>
  <si>
    <t>6,052,795</t>
  </si>
  <si>
    <t>3,669,222</t>
  </si>
  <si>
    <t>39,922,538</t>
  </si>
  <si>
    <t>16,846,961</t>
  </si>
  <si>
    <t>8,572,532</t>
  </si>
  <si>
    <t>7,334,481</t>
  </si>
  <si>
    <t>11,103,545</t>
  </si>
  <si>
    <t>9,695,281</t>
  </si>
  <si>
    <t>3,847,181</t>
  </si>
  <si>
    <t>18,929,069</t>
  </si>
  <si>
    <t>25,237,003</t>
  </si>
  <si>
    <t>25,100,605</t>
  </si>
  <si>
    <t>23,245,827</t>
  </si>
  <si>
    <t>7,574,515</t>
  </si>
  <si>
    <t>11,240,654</t>
  </si>
  <si>
    <t>2,655,553</t>
  </si>
  <si>
    <t>4,887,753</t>
  </si>
  <si>
    <t>7,143,169</t>
  </si>
  <si>
    <t>2,285,717</t>
  </si>
  <si>
    <t>29,679,226</t>
  </si>
  <si>
    <t>5,757,432</t>
  </si>
  <si>
    <t>76,978,982</t>
  </si>
  <si>
    <t>23,470,294</t>
  </si>
  <si>
    <t>6,120,435</t>
  </si>
  <si>
    <t>27,020,507</t>
  </si>
  <si>
    <t>9,103,302</t>
  </si>
  <si>
    <t>9,680,004</t>
  </si>
  <si>
    <t>34,192,869</t>
  </si>
  <si>
    <t>2,974,435</t>
  </si>
  <si>
    <t>9,004,192</t>
  </si>
  <si>
    <t>1,608,496</t>
  </si>
  <si>
    <t>11,806,329</t>
  </si>
  <si>
    <t>55,146,619</t>
  </si>
  <si>
    <t>6,312,489</t>
  </si>
  <si>
    <t>2,962,531</t>
  </si>
  <si>
    <t>18,930,418</t>
  </si>
  <si>
    <t>19,447,899</t>
  </si>
  <si>
    <t>5,386,588</t>
  </si>
  <si>
    <t>16,364,516</t>
  </si>
  <si>
    <t>2,263,387</t>
  </si>
  <si>
    <t>9,270,919</t>
  </si>
  <si>
    <t>5,132,811</t>
  </si>
  <si>
    <t>13,796,918</t>
  </si>
  <si>
    <t>8,586,767</t>
  </si>
  <si>
    <t>133,184,246</t>
  </si>
  <si>
    <t>11,255,253</t>
  </si>
  <si>
    <t>16,046,433</t>
  </si>
  <si>
    <t>3,346,316</t>
  </si>
  <si>
    <t>35,432,266</t>
  </si>
  <si>
    <t>17,932,461</t>
  </si>
  <si>
    <t>6,111,278</t>
  </si>
  <si>
    <t>3,578,068</t>
  </si>
  <si>
    <t>38,729,322</t>
  </si>
  <si>
    <t>16,881,138</t>
  </si>
  <si>
    <t>8,681,675</t>
  </si>
  <si>
    <t>7,615,894</t>
  </si>
  <si>
    <t>10,875,039</t>
  </si>
  <si>
    <t>9,223,829</t>
  </si>
  <si>
    <t>3,884,450</t>
  </si>
  <si>
    <t>18,118,191</t>
  </si>
  <si>
    <t>23,901,047</t>
  </si>
  <si>
    <t>24,936,087</t>
  </si>
  <si>
    <t>22,895,574</t>
  </si>
  <si>
    <t>7,402,725</t>
  </si>
  <si>
    <t>11,139,394</t>
  </si>
  <si>
    <t>2,644,610</t>
  </si>
  <si>
    <t>4,718,944</t>
  </si>
  <si>
    <t>7,026,626</t>
  </si>
  <si>
    <t>2,352,699</t>
  </si>
  <si>
    <t>29,076,881</t>
  </si>
  <si>
    <t>5,390,841</t>
  </si>
  <si>
    <t>73,667,171</t>
  </si>
  <si>
    <t>23,818,371</t>
  </si>
  <si>
    <t>5,298,770</t>
  </si>
  <si>
    <t>27,242,072</t>
  </si>
  <si>
    <t>8,892,503</t>
  </si>
  <si>
    <t>9,160,887</t>
  </si>
  <si>
    <t>33,965,626</t>
  </si>
  <si>
    <t>2,931,631</t>
  </si>
  <si>
    <t>8,735,455</t>
  </si>
  <si>
    <t>1,533,573</t>
  </si>
  <si>
    <t>11,727,736</t>
  </si>
  <si>
    <t>51,801,010</t>
  </si>
  <si>
    <t>6,294,473</t>
  </si>
  <si>
    <t>2,850,183</t>
  </si>
  <si>
    <t>19,186,584</t>
  </si>
  <si>
    <t>18,787,187</t>
  </si>
  <si>
    <t>5,389,952</t>
  </si>
  <si>
    <t>16,513,692</t>
  </si>
  <si>
    <t>2,186,054</t>
  </si>
  <si>
    <t>9,049,294</t>
  </si>
  <si>
    <t>7,049,398</t>
  </si>
  <si>
    <t>12,996,421</t>
  </si>
  <si>
    <t>8,287,744</t>
  </si>
  <si>
    <t>115,178,568</t>
  </si>
  <si>
    <t>10,262,977</t>
  </si>
  <si>
    <t>15,480,865</t>
  </si>
  <si>
    <t>3,280,185</t>
  </si>
  <si>
    <t>32,997,012</t>
  </si>
  <si>
    <t>16,715,216</t>
  </si>
  <si>
    <t>5,516,146</t>
  </si>
  <si>
    <t>3,374,291</t>
  </si>
  <si>
    <t>36,257,762</t>
  </si>
  <si>
    <t>16,289,491</t>
  </si>
  <si>
    <t>7,932,494</t>
  </si>
  <si>
    <t>7,418,341</t>
  </si>
  <si>
    <t>10,619,106</t>
  </si>
  <si>
    <t>8,994,053</t>
  </si>
  <si>
    <t>3,777,130</t>
  </si>
  <si>
    <t>17,094,560</t>
  </si>
  <si>
    <t>22,820,892</t>
  </si>
  <si>
    <t>23,919,741</t>
  </si>
  <si>
    <t>20,560,540</t>
  </si>
  <si>
    <t>6,953,365</t>
  </si>
  <si>
    <t>10,801,860</t>
  </si>
  <si>
    <t>2,459,324</t>
  </si>
  <si>
    <t>4,366,617</t>
  </si>
  <si>
    <t>6,775,112</t>
  </si>
  <si>
    <t>2,205,045</t>
  </si>
  <si>
    <t>27,456,175</t>
  </si>
  <si>
    <t>5,470,982</t>
  </si>
  <si>
    <t>71,545,745</t>
  </si>
  <si>
    <t>22,714,557</t>
  </si>
  <si>
    <t>4,146,149</t>
  </si>
  <si>
    <t>25,928,118</t>
  </si>
  <si>
    <t>8,823,958</t>
  </si>
  <si>
    <t>8,728,095</t>
  </si>
  <si>
    <t>32,949,917</t>
  </si>
  <si>
    <t>2,868,188</t>
  </si>
  <si>
    <t>8,062,639</t>
  </si>
  <si>
    <t>1,521,928</t>
  </si>
  <si>
    <t>11,380,078</t>
  </si>
  <si>
    <t>47,991,110</t>
  </si>
  <si>
    <t>5,809,955</t>
  </si>
  <si>
    <t>2,731,036</t>
  </si>
  <si>
    <t>18,144,897</t>
  </si>
  <si>
    <t>17,624,715</t>
  </si>
  <si>
    <t>5,285,773</t>
  </si>
  <si>
    <t>15,995,335</t>
  </si>
  <si>
    <t>2,304,628</t>
  </si>
  <si>
    <t>Total taxes together</t>
  </si>
  <si>
    <t>Taxes in Millions</t>
  </si>
  <si>
    <t>Rollover</t>
  </si>
  <si>
    <t>S&amp;P Original</t>
  </si>
  <si>
    <t>Moody's Original</t>
  </si>
  <si>
    <t>Fitch Original</t>
  </si>
  <si>
    <t>GHS</t>
  </si>
  <si>
    <t>Rep=0</t>
  </si>
  <si>
    <t>Dem=1</t>
  </si>
  <si>
    <t>From L.O.C.</t>
  </si>
  <si>
    <t>AD</t>
  </si>
  <si>
    <t>AR</t>
  </si>
  <si>
    <t>UR</t>
  </si>
  <si>
    <t>PIS</t>
  </si>
  <si>
    <t>FH</t>
  </si>
  <si>
    <t>FS</t>
  </si>
  <si>
    <t>Debt Outstanding (Millions)</t>
  </si>
  <si>
    <t>SDO</t>
  </si>
  <si>
    <t>TLH</t>
  </si>
  <si>
    <t>TLS</t>
  </si>
  <si>
    <t>PGDPAG</t>
  </si>
  <si>
    <t>T/GDP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</si>
</sst>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_(* #,##0.000_);_(* \(#,##0.000\);_(* &quot;-&quot;??_);_(@_)"/>
    <numFmt numFmtId="167" formatCode="_(* #,##0.0000_);_(* \(#,##0.0000\);_(* &quot;-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scheme val="minor"/>
    </font>
    <font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scheme val="minor"/>
    </font>
    <font>
      <u/>
      <sz val="10.45"/>
      <color indexed="12"/>
      <name val="Courier New"/>
    </font>
    <font>
      <sz val="12"/>
      <name val="Calibri"/>
      <scheme val="minor"/>
    </font>
    <font>
      <sz val="11"/>
      <color theme="1"/>
      <name val="Calibri"/>
      <scheme val="minor"/>
    </font>
    <font>
      <i/>
      <sz val="10"/>
      <name val="Arial"/>
    </font>
    <font>
      <sz val="10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124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4" fillId="0" borderId="0"/>
    <xf numFmtId="0" fontId="7" fillId="0" borderId="0" applyNumberFormat="0" applyFill="0" applyBorder="0" applyAlignment="0" applyProtection="0"/>
    <xf numFmtId="0" fontId="14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64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8" fillId="0" borderId="0" xfId="0" applyFont="1"/>
    <xf numFmtId="0" fontId="0" fillId="8" borderId="1" xfId="0" applyFill="1" applyBorder="1"/>
    <xf numFmtId="0" fontId="3" fillId="8" borderId="1" xfId="0" applyFont="1" applyFill="1" applyBorder="1"/>
    <xf numFmtId="0" fontId="8" fillId="8" borderId="1" xfId="0" applyFont="1" applyFill="1" applyBorder="1"/>
    <xf numFmtId="0" fontId="0" fillId="0" borderId="0" xfId="0" applyAlignment="1">
      <alignment horizontal="right"/>
    </xf>
    <xf numFmtId="0" fontId="0" fillId="0" borderId="0" xfId="0" applyFont="1"/>
    <xf numFmtId="0" fontId="0" fillId="8" borderId="2" xfId="0" applyFill="1" applyBorder="1"/>
    <xf numFmtId="0" fontId="3" fillId="8" borderId="2" xfId="0" applyFont="1" applyFill="1" applyBorder="1"/>
    <xf numFmtId="0" fontId="0" fillId="8" borderId="3" xfId="0" applyFill="1" applyBorder="1"/>
    <xf numFmtId="0" fontId="3" fillId="8" borderId="3" xfId="0" applyFont="1" applyFill="1" applyBorder="1"/>
    <xf numFmtId="0" fontId="0" fillId="0" borderId="4" xfId="0" applyBorder="1"/>
    <xf numFmtId="0" fontId="8" fillId="8" borderId="2" xfId="0" applyFont="1" applyFill="1" applyBorder="1"/>
    <xf numFmtId="0" fontId="8" fillId="8" borderId="3" xfId="0" applyFont="1" applyFill="1" applyBorder="1"/>
    <xf numFmtId="0" fontId="0" fillId="0" borderId="0" xfId="0" applyFont="1" applyFill="1" applyBorder="1"/>
    <xf numFmtId="0" fontId="0" fillId="0" borderId="0" xfId="0" applyNumberFormat="1" applyFont="1" applyBorder="1" applyAlignment="1"/>
    <xf numFmtId="0" fontId="0" fillId="0" borderId="5" xfId="0" applyNumberFormat="1" applyFon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ont="1" applyBorder="1" applyAlignment="1">
      <alignment horizontal="center"/>
    </xf>
    <xf numFmtId="0" fontId="0" fillId="0" borderId="0" xfId="0" applyNumberFormat="1" applyFont="1" applyAlignment="1"/>
    <xf numFmtId="0" fontId="0" fillId="0" borderId="5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6" xfId="0" applyNumberFormat="1" applyFont="1" applyBorder="1" applyAlignment="1"/>
    <xf numFmtId="0" fontId="0" fillId="0" borderId="7" xfId="0" applyNumberFormat="1" applyFon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8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NumberFormat="1" applyBorder="1" applyAlignment="1">
      <alignment horizontal="right"/>
    </xf>
    <xf numFmtId="0" fontId="0" fillId="0" borderId="0" xfId="0" applyNumberFormat="1" applyBorder="1" applyAlignment="1">
      <alignment horizontal="right"/>
    </xf>
    <xf numFmtId="0" fontId="0" fillId="0" borderId="10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11" xfId="0" applyNumberFormat="1" applyBorder="1" applyAlignment="1">
      <alignment horizontal="right"/>
    </xf>
    <xf numFmtId="0" fontId="0" fillId="0" borderId="6" xfId="0" applyNumberFormat="1" applyBorder="1" applyAlignment="1">
      <alignment horizontal="right"/>
    </xf>
    <xf numFmtId="0" fontId="0" fillId="8" borderId="13" xfId="0" applyFill="1" applyBorder="1"/>
    <xf numFmtId="0" fontId="0" fillId="0" borderId="14" xfId="0" applyBorder="1"/>
    <xf numFmtId="0" fontId="0" fillId="0" borderId="15" xfId="0" applyNumberFormat="1" applyFont="1" applyBorder="1" applyAlignment="1"/>
    <xf numFmtId="0" fontId="0" fillId="0" borderId="16" xfId="0" applyNumberFormat="1" applyFont="1" applyBorder="1" applyAlignment="1"/>
    <xf numFmtId="0" fontId="0" fillId="0" borderId="8" xfId="0" applyNumberFormat="1" applyBorder="1" applyAlignment="1">
      <alignment horizontal="right"/>
    </xf>
    <xf numFmtId="0" fontId="0" fillId="0" borderId="6" xfId="0" applyBorder="1" applyAlignment="1">
      <alignment horizontal="right"/>
    </xf>
    <xf numFmtId="0" fontId="11" fillId="0" borderId="15" xfId="0" applyNumberFormat="1" applyFont="1" applyBorder="1" applyAlignment="1"/>
    <xf numFmtId="0" fontId="11" fillId="0" borderId="12" xfId="0" applyNumberFormat="1" applyFont="1" applyBorder="1" applyAlignment="1">
      <alignment horizontal="right"/>
    </xf>
    <xf numFmtId="0" fontId="11" fillId="0" borderId="0" xfId="0" applyNumberFormat="1" applyFont="1" applyBorder="1" applyAlignment="1">
      <alignment horizontal="right"/>
    </xf>
    <xf numFmtId="0" fontId="11" fillId="0" borderId="10" xfId="0" applyNumberFormat="1" applyFont="1" applyBorder="1" applyAlignment="1">
      <alignment horizontal="right"/>
    </xf>
    <xf numFmtId="0" fontId="11" fillId="0" borderId="16" xfId="0" applyNumberFormat="1" applyFont="1" applyBorder="1" applyAlignment="1"/>
    <xf numFmtId="0" fontId="11" fillId="0" borderId="0" xfId="0" applyFont="1" applyAlignment="1">
      <alignment horizontal="right"/>
    </xf>
    <xf numFmtId="0" fontId="11" fillId="0" borderId="10" xfId="51" applyNumberFormat="1" applyFont="1" applyBorder="1" applyAlignment="1" applyProtection="1">
      <alignment horizontal="right"/>
    </xf>
    <xf numFmtId="0" fontId="11" fillId="0" borderId="0" xfId="51" applyFont="1" applyAlignment="1" applyProtection="1">
      <alignment horizontal="right"/>
    </xf>
    <xf numFmtId="0" fontId="11" fillId="0" borderId="11" xfId="51" applyNumberFormat="1" applyFont="1" applyBorder="1" applyAlignment="1" applyProtection="1">
      <alignment horizontal="right"/>
    </xf>
    <xf numFmtId="0" fontId="11" fillId="0" borderId="6" xfId="51" applyFont="1" applyBorder="1" applyAlignment="1" applyProtection="1">
      <alignment horizontal="right"/>
    </xf>
    <xf numFmtId="0" fontId="0" fillId="0" borderId="0" xfId="0" applyAlignment="1"/>
    <xf numFmtId="164" fontId="5" fillId="0" borderId="0" xfId="52" applyNumberFormat="1" applyFont="1"/>
    <xf numFmtId="164" fontId="0" fillId="0" borderId="0" xfId="52" applyNumberFormat="1" applyFont="1"/>
    <xf numFmtId="164" fontId="0" fillId="0" borderId="4" xfId="52" applyNumberFormat="1" applyFont="1" applyBorder="1"/>
    <xf numFmtId="164" fontId="0" fillId="0" borderId="14" xfId="52" applyNumberFormat="1" applyFont="1" applyBorder="1"/>
    <xf numFmtId="0" fontId="9" fillId="0" borderId="0" xfId="0" applyFont="1" applyFill="1" applyBorder="1"/>
    <xf numFmtId="0" fontId="0" fillId="0" borderId="0" xfId="0" applyFill="1" applyBorder="1"/>
    <xf numFmtId="0" fontId="0" fillId="0" borderId="4" xfId="0" applyFill="1" applyBorder="1"/>
    <xf numFmtId="0" fontId="0" fillId="0" borderId="4" xfId="0" applyFont="1" applyFill="1" applyBorder="1"/>
    <xf numFmtId="1" fontId="0" fillId="0" borderId="0" xfId="52" applyNumberFormat="1" applyFont="1"/>
    <xf numFmtId="1" fontId="0" fillId="0" borderId="4" xfId="52" applyNumberFormat="1" applyFont="1" applyBorder="1"/>
    <xf numFmtId="164" fontId="1" fillId="0" borderId="0" xfId="52" applyNumberFormat="1" applyFont="1"/>
    <xf numFmtId="164" fontId="1" fillId="0" borderId="4" xfId="52" applyNumberFormat="1" applyFont="1" applyBorder="1"/>
    <xf numFmtId="164" fontId="1" fillId="0" borderId="14" xfId="52" applyNumberFormat="1" applyFont="1" applyBorder="1"/>
    <xf numFmtId="164" fontId="1" fillId="0" borderId="17" xfId="52" applyNumberFormat="1" applyFont="1" applyBorder="1" applyAlignment="1" applyProtection="1">
      <alignment horizontal="right"/>
      <protection locked="0"/>
    </xf>
    <xf numFmtId="164" fontId="1" fillId="0" borderId="18" xfId="52" applyNumberFormat="1" applyFont="1" applyBorder="1" applyAlignment="1" applyProtection="1">
      <alignment horizontal="right"/>
      <protection locked="0"/>
    </xf>
    <xf numFmtId="164" fontId="0" fillId="0" borderId="10" xfId="52" applyNumberFormat="1" applyFont="1" applyBorder="1"/>
    <xf numFmtId="164" fontId="0" fillId="0" borderId="9" xfId="52" applyNumberFormat="1" applyFont="1" applyBorder="1"/>
    <xf numFmtId="1" fontId="9" fillId="0" borderId="0" xfId="0" applyNumberFormat="1" applyFont="1"/>
    <xf numFmtId="1" fontId="9" fillId="0" borderId="4" xfId="0" applyNumberFormat="1" applyFont="1" applyBorder="1"/>
    <xf numFmtId="164" fontId="0" fillId="0" borderId="0" xfId="52" applyNumberFormat="1" applyFont="1" applyFill="1" applyBorder="1" applyAlignment="1" applyProtection="1"/>
    <xf numFmtId="164" fontId="0" fillId="0" borderId="4" xfId="52" applyNumberFormat="1" applyFont="1" applyFill="1" applyBorder="1" applyAlignment="1" applyProtection="1"/>
    <xf numFmtId="164" fontId="0" fillId="2" borderId="0" xfId="52" applyNumberFormat="1" applyFont="1" applyFill="1"/>
    <xf numFmtId="0" fontId="8" fillId="8" borderId="12" xfId="0" applyFont="1" applyFill="1" applyBorder="1"/>
    <xf numFmtId="0" fontId="0" fillId="0" borderId="0" xfId="0" applyFill="1"/>
    <xf numFmtId="164" fontId="5" fillId="2" borderId="0" xfId="52" applyNumberFormat="1" applyFont="1" applyFill="1"/>
    <xf numFmtId="0" fontId="5" fillId="2" borderId="0" xfId="0" applyFont="1" applyFill="1"/>
    <xf numFmtId="0" fontId="5" fillId="0" borderId="0" xfId="0" applyFont="1" applyFill="1"/>
    <xf numFmtId="164" fontId="0" fillId="0" borderId="0" xfId="52" applyNumberFormat="1" applyFont="1" applyFill="1"/>
    <xf numFmtId="164" fontId="0" fillId="0" borderId="0" xfId="52" applyNumberFormat="1" applyFont="1" applyFill="1" applyAlignment="1">
      <alignment horizontal="right"/>
    </xf>
    <xf numFmtId="164" fontId="0" fillId="0" borderId="4" xfId="52" applyNumberFormat="1" applyFont="1" applyFill="1" applyBorder="1" applyAlignment="1">
      <alignment horizontal="right"/>
    </xf>
    <xf numFmtId="164" fontId="0" fillId="0" borderId="4" xfId="52" applyNumberFormat="1" applyFont="1" applyFill="1" applyBorder="1"/>
    <xf numFmtId="165" fontId="0" fillId="0" borderId="0" xfId="0" applyNumberFormat="1" applyFont="1"/>
    <xf numFmtId="2" fontId="0" fillId="0" borderId="0" xfId="0" applyNumberFormat="1" applyFont="1"/>
    <xf numFmtId="2" fontId="0" fillId="0" borderId="0" xfId="0" applyNumberFormat="1" applyFont="1" applyFill="1"/>
    <xf numFmtId="43" fontId="0" fillId="0" borderId="0" xfId="0" applyNumberFormat="1" applyAlignment="1">
      <alignment horizontal="right"/>
    </xf>
    <xf numFmtId="167" fontId="5" fillId="0" borderId="0" xfId="52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4" fontId="5" fillId="0" borderId="0" xfId="52" applyNumberFormat="1" applyFont="1" applyFill="1"/>
    <xf numFmtId="164" fontId="0" fillId="0" borderId="14" xfId="52" applyNumberFormat="1" applyFont="1" applyFill="1" applyBorder="1"/>
    <xf numFmtId="2" fontId="0" fillId="0" borderId="4" xfId="0" applyNumberFormat="1" applyFont="1" applyFill="1" applyBorder="1"/>
    <xf numFmtId="165" fontId="0" fillId="0" borderId="4" xfId="0" applyNumberFormat="1" applyFont="1" applyBorder="1"/>
    <xf numFmtId="43" fontId="0" fillId="0" borderId="4" xfId="0" applyNumberFormat="1" applyBorder="1" applyAlignment="1">
      <alignment horizontal="right"/>
    </xf>
    <xf numFmtId="0" fontId="8" fillId="8" borderId="13" xfId="0" applyFont="1" applyFill="1" applyBorder="1"/>
    <xf numFmtId="2" fontId="0" fillId="0" borderId="14" xfId="0" applyNumberFormat="1" applyFont="1" applyFill="1" applyBorder="1"/>
    <xf numFmtId="165" fontId="0" fillId="0" borderId="14" xfId="0" applyNumberFormat="1" applyFont="1" applyBorder="1"/>
    <xf numFmtId="0" fontId="0" fillId="0" borderId="14" xfId="0" applyFill="1" applyBorder="1"/>
    <xf numFmtId="164" fontId="0" fillId="0" borderId="14" xfId="52" applyNumberFormat="1" applyFont="1" applyFill="1" applyBorder="1" applyAlignment="1" applyProtection="1"/>
    <xf numFmtId="164" fontId="1" fillId="0" borderId="3" xfId="52" applyNumberFormat="1" applyFont="1" applyBorder="1" applyAlignment="1" applyProtection="1">
      <alignment horizontal="right"/>
      <protection locked="0"/>
    </xf>
    <xf numFmtId="164" fontId="0" fillId="0" borderId="19" xfId="52" applyNumberFormat="1" applyFont="1" applyBorder="1"/>
    <xf numFmtId="1" fontId="9" fillId="0" borderId="14" xfId="0" applyNumberFormat="1" applyFont="1" applyBorder="1"/>
    <xf numFmtId="43" fontId="0" fillId="0" borderId="14" xfId="0" applyNumberFormat="1" applyBorder="1" applyAlignment="1">
      <alignment horizontal="right"/>
    </xf>
    <xf numFmtId="166" fontId="0" fillId="0" borderId="0" xfId="52" applyNumberFormat="1" applyFont="1" applyFill="1"/>
    <xf numFmtId="166" fontId="0" fillId="0" borderId="4" xfId="52" applyNumberFormat="1" applyFont="1" applyFill="1" applyBorder="1"/>
    <xf numFmtId="1" fontId="0" fillId="0" borderId="0" xfId="0" applyNumberFormat="1" applyFont="1"/>
    <xf numFmtId="165" fontId="0" fillId="0" borderId="0" xfId="0" applyNumberFormat="1" applyFont="1" applyFill="1"/>
    <xf numFmtId="1" fontId="0" fillId="0" borderId="0" xfId="0" applyNumberFormat="1" applyFont="1" applyFill="1"/>
    <xf numFmtId="164" fontId="1" fillId="0" borderId="0" xfId="52" applyNumberFormat="1" applyFont="1" applyFill="1"/>
    <xf numFmtId="1" fontId="0" fillId="0" borderId="0" xfId="52" applyNumberFormat="1" applyFont="1" applyFill="1"/>
    <xf numFmtId="43" fontId="0" fillId="0" borderId="0" xfId="0" applyNumberFormat="1" applyFill="1" applyAlignment="1">
      <alignment horizontal="right"/>
    </xf>
    <xf numFmtId="1" fontId="9" fillId="0" borderId="0" xfId="0" applyNumberFormat="1" applyFont="1" applyFill="1"/>
    <xf numFmtId="0" fontId="0" fillId="0" borderId="0" xfId="0"/>
    <xf numFmtId="0" fontId="0" fillId="0" borderId="0" xfId="0"/>
    <xf numFmtId="2" fontId="5" fillId="0" borderId="0" xfId="52" applyNumberFormat="1" applyFont="1"/>
    <xf numFmtId="2" fontId="0" fillId="0" borderId="0" xfId="52" applyNumberFormat="1" applyFont="1"/>
    <xf numFmtId="2" fontId="5" fillId="0" borderId="0" xfId="0" applyNumberFormat="1" applyFont="1"/>
    <xf numFmtId="2" fontId="0" fillId="0" borderId="0" xfId="0" applyNumberFormat="1"/>
    <xf numFmtId="2" fontId="0" fillId="0" borderId="14" xfId="0" applyNumberFormat="1" applyBorder="1"/>
    <xf numFmtId="2" fontId="0" fillId="0" borderId="14" xfId="52" applyNumberFormat="1" applyFont="1" applyBorder="1"/>
    <xf numFmtId="1" fontId="0" fillId="0" borderId="14" xfId="0" applyNumberFormat="1" applyFont="1" applyBorder="1"/>
    <xf numFmtId="164" fontId="0" fillId="2" borderId="14" xfId="52" applyNumberFormat="1" applyFont="1" applyFill="1" applyBorder="1"/>
    <xf numFmtId="164" fontId="0" fillId="0" borderId="14" xfId="52" applyNumberFormat="1" applyFont="1" applyFill="1" applyBorder="1" applyAlignment="1">
      <alignment horizontal="right"/>
    </xf>
    <xf numFmtId="166" fontId="0" fillId="0" borderId="14" xfId="52" applyNumberFormat="1" applyFont="1" applyFill="1" applyBorder="1"/>
    <xf numFmtId="2" fontId="0" fillId="0" borderId="4" xfId="0" applyNumberFormat="1" applyBorder="1"/>
    <xf numFmtId="2" fontId="0" fillId="0" borderId="4" xfId="52" applyNumberFormat="1" applyFont="1" applyBorder="1"/>
    <xf numFmtId="1" fontId="0" fillId="0" borderId="4" xfId="0" applyNumberFormat="1" applyFont="1" applyBorder="1"/>
    <xf numFmtId="0" fontId="8" fillId="9" borderId="2" xfId="0" applyFont="1" applyFill="1" applyBorder="1"/>
    <xf numFmtId="0" fontId="8" fillId="9" borderId="18" xfId="0" applyFont="1" applyFill="1" applyBorder="1"/>
    <xf numFmtId="0" fontId="8" fillId="9" borderId="17" xfId="0" applyFont="1" applyFill="1" applyBorder="1"/>
    <xf numFmtId="0" fontId="8" fillId="9" borderId="3" xfId="0" applyFont="1" applyFill="1" applyBorder="1"/>
    <xf numFmtId="0" fontId="3" fillId="2" borderId="0" xfId="0" applyFont="1" applyFill="1"/>
    <xf numFmtId="0" fontId="0" fillId="2" borderId="0" xfId="0" applyFont="1" applyFill="1"/>
    <xf numFmtId="0" fontId="0" fillId="2" borderId="5" xfId="0" applyNumberFormat="1" applyFill="1" applyBorder="1" applyAlignment="1">
      <alignment horizontal="center"/>
    </xf>
    <xf numFmtId="0" fontId="0" fillId="2" borderId="0" xfId="0" applyFont="1" applyFill="1" applyBorder="1"/>
    <xf numFmtId="8" fontId="0" fillId="2" borderId="0" xfId="0" applyNumberFormat="1" applyFill="1"/>
    <xf numFmtId="0" fontId="3" fillId="0" borderId="0" xfId="0" applyFont="1" applyFill="1"/>
    <xf numFmtId="0" fontId="12" fillId="0" borderId="0" xfId="0" applyFont="1" applyFill="1"/>
    <xf numFmtId="0" fontId="0" fillId="0" borderId="0" xfId="0" applyFont="1" applyFill="1"/>
    <xf numFmtId="0" fontId="0" fillId="0" borderId="5" xfId="0" applyNumberFormat="1" applyFill="1" applyBorder="1" applyAlignment="1">
      <alignment horizontal="center"/>
    </xf>
    <xf numFmtId="1" fontId="0" fillId="0" borderId="0" xfId="0" applyNumberFormat="1" applyFill="1"/>
    <xf numFmtId="0" fontId="0" fillId="0" borderId="0" xfId="0" applyFill="1"/>
    <xf numFmtId="0" fontId="0" fillId="0" borderId="0" xfId="0" applyFill="1"/>
    <xf numFmtId="165" fontId="0" fillId="0" borderId="4" xfId="0" applyNumberFormat="1" applyFont="1" applyFill="1" applyBorder="1"/>
    <xf numFmtId="1" fontId="0" fillId="0" borderId="4" xfId="0" applyNumberFormat="1" applyFont="1" applyFill="1" applyBorder="1"/>
    <xf numFmtId="0" fontId="0" fillId="0" borderId="0" xfId="0" applyFill="1"/>
    <xf numFmtId="0" fontId="8" fillId="0" borderId="0" xfId="0" applyFont="1" applyFill="1"/>
    <xf numFmtId="0" fontId="13" fillId="0" borderId="0" xfId="0" applyFont="1" applyFill="1" applyAlignment="1">
      <alignment wrapText="1"/>
    </xf>
    <xf numFmtId="0" fontId="0" fillId="0" borderId="0" xfId="0" applyFill="1"/>
    <xf numFmtId="0" fontId="8" fillId="2" borderId="0" xfId="0" applyFont="1" applyFill="1"/>
  </cellXfs>
  <cellStyles count="124">
    <cellStyle name="Comma" xfId="52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/>
    <cellStyle name="Normal" xfId="0" builtinId="0"/>
    <cellStyle name="Normal 2" xfId="107"/>
    <cellStyle name="Normal 7" xfId="10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4"/>
  <sheetViews>
    <sheetView tabSelected="1" topLeftCell="A23" workbookViewId="0">
      <selection activeCell="D48" sqref="D48:E48"/>
    </sheetView>
  </sheetViews>
  <sheetFormatPr baseColWidth="10" defaultRowHeight="15" x14ac:dyDescent="0"/>
  <cols>
    <col min="1" max="1" width="16.33203125" bestFit="1" customWidth="1"/>
    <col min="4" max="4" width="14.5" bestFit="1" customWidth="1"/>
    <col min="7" max="7" width="30.83203125" customWidth="1"/>
    <col min="10" max="10" width="40.6640625" bestFit="1" customWidth="1"/>
    <col min="13" max="13" width="14.6640625" hidden="1" customWidth="1"/>
    <col min="14" max="14" width="0" hidden="1" customWidth="1"/>
    <col min="15" max="15" width="13.5" hidden="1" customWidth="1"/>
    <col min="16" max="16" width="15" hidden="1" customWidth="1"/>
    <col min="17" max="17" width="0" hidden="1" customWidth="1"/>
    <col min="18" max="18" width="13.5" hidden="1" customWidth="1"/>
    <col min="19" max="19" width="18" hidden="1" customWidth="1"/>
    <col min="20" max="20" width="0" hidden="1" customWidth="1"/>
    <col min="21" max="21" width="13.5" hidden="1" customWidth="1"/>
    <col min="25" max="25" width="18" bestFit="1" customWidth="1"/>
  </cols>
  <sheetData>
    <row r="1" spans="1:32">
      <c r="A1" t="s">
        <v>97</v>
      </c>
      <c r="F1" s="89"/>
      <c r="G1" s="89"/>
      <c r="H1" s="89"/>
      <c r="I1" s="89"/>
      <c r="J1" s="89"/>
      <c r="K1" s="89"/>
      <c r="L1" s="89"/>
      <c r="M1" s="4"/>
      <c r="N1" s="4"/>
      <c r="O1" s="4"/>
      <c r="P1" s="4"/>
      <c r="Q1" s="4"/>
      <c r="R1" s="4"/>
      <c r="S1" s="4"/>
      <c r="T1" s="4"/>
      <c r="U1" s="4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</row>
    <row r="2" spans="1:32">
      <c r="A2" s="2" t="s">
        <v>101</v>
      </c>
      <c r="B2" s="2" t="s">
        <v>102</v>
      </c>
      <c r="D2" s="2" t="s">
        <v>103</v>
      </c>
      <c r="E2" s="2" t="s">
        <v>102</v>
      </c>
      <c r="F2" s="89"/>
      <c r="G2" s="150" t="s">
        <v>51</v>
      </c>
      <c r="H2" s="150" t="s">
        <v>102</v>
      </c>
      <c r="I2" s="89"/>
      <c r="J2" s="150" t="s">
        <v>98</v>
      </c>
      <c r="K2" s="150" t="s">
        <v>102</v>
      </c>
      <c r="L2" s="89"/>
      <c r="M2" s="145" t="s">
        <v>118</v>
      </c>
      <c r="N2" s="145" t="s">
        <v>102</v>
      </c>
      <c r="O2" s="4"/>
      <c r="P2" s="145" t="s">
        <v>115</v>
      </c>
      <c r="Q2" s="145" t="s">
        <v>102</v>
      </c>
      <c r="R2" s="4"/>
      <c r="S2" s="145" t="s">
        <v>123</v>
      </c>
      <c r="T2" s="145" t="s">
        <v>102</v>
      </c>
      <c r="U2" s="4"/>
      <c r="V2" s="150" t="s">
        <v>118</v>
      </c>
      <c r="W2" s="150" t="s">
        <v>102</v>
      </c>
      <c r="X2" s="89"/>
      <c r="Y2" s="150" t="s">
        <v>115</v>
      </c>
      <c r="Z2" s="150" t="s">
        <v>102</v>
      </c>
      <c r="AA2" s="89"/>
      <c r="AB2" s="150" t="s">
        <v>123</v>
      </c>
      <c r="AC2" s="150" t="s">
        <v>102</v>
      </c>
      <c r="AD2" s="89"/>
      <c r="AE2" s="89"/>
      <c r="AF2" s="89"/>
    </row>
    <row r="3" spans="1:32">
      <c r="A3">
        <v>2000</v>
      </c>
      <c r="B3">
        <v>0</v>
      </c>
      <c r="D3" s="10" t="s">
        <v>1</v>
      </c>
      <c r="E3">
        <v>1</v>
      </c>
      <c r="F3" s="89"/>
      <c r="G3" s="89" t="s">
        <v>104</v>
      </c>
      <c r="H3" s="89">
        <v>0</v>
      </c>
      <c r="I3" s="89"/>
      <c r="J3" s="89" t="s">
        <v>104</v>
      </c>
      <c r="K3" s="89">
        <v>0</v>
      </c>
      <c r="L3" s="89"/>
      <c r="M3" s="4" t="s">
        <v>66</v>
      </c>
      <c r="N3" s="4">
        <v>1</v>
      </c>
      <c r="O3" s="4"/>
      <c r="P3" s="4" t="s">
        <v>61</v>
      </c>
      <c r="Q3" s="4">
        <v>1</v>
      </c>
      <c r="R3" s="4"/>
      <c r="S3" s="4" t="s">
        <v>66</v>
      </c>
      <c r="T3" s="4">
        <v>1</v>
      </c>
      <c r="U3" s="4"/>
      <c r="V3" s="89" t="s">
        <v>66</v>
      </c>
      <c r="W3" s="89">
        <v>25</v>
      </c>
      <c r="X3" s="89"/>
      <c r="Y3" s="89" t="s">
        <v>61</v>
      </c>
      <c r="Z3" s="89">
        <v>35</v>
      </c>
      <c r="AA3" s="89"/>
      <c r="AB3" s="89" t="s">
        <v>66</v>
      </c>
      <c r="AC3" s="89">
        <v>19</v>
      </c>
      <c r="AD3" s="89"/>
      <c r="AE3" s="89"/>
      <c r="AF3" s="89"/>
    </row>
    <row r="4" spans="1:32">
      <c r="A4">
        <v>2001</v>
      </c>
      <c r="B4">
        <v>1</v>
      </c>
      <c r="D4" s="10" t="s">
        <v>2</v>
      </c>
      <c r="E4">
        <v>2</v>
      </c>
      <c r="F4" s="89"/>
      <c r="G4" s="89" t="s">
        <v>105</v>
      </c>
      <c r="H4" s="89">
        <v>1</v>
      </c>
      <c r="I4" s="89"/>
      <c r="J4" s="89" t="s">
        <v>105</v>
      </c>
      <c r="K4" s="89">
        <v>1</v>
      </c>
      <c r="L4" s="89"/>
      <c r="M4" s="4" t="s">
        <v>64</v>
      </c>
      <c r="N4" s="4">
        <v>2</v>
      </c>
      <c r="O4" s="4"/>
      <c r="P4" s="4" t="s">
        <v>56</v>
      </c>
      <c r="Q4" s="4">
        <v>2</v>
      </c>
      <c r="R4" s="4"/>
      <c r="S4" s="4" t="s">
        <v>64</v>
      </c>
      <c r="T4" s="4">
        <v>2</v>
      </c>
      <c r="U4" s="4"/>
      <c r="V4" s="89" t="s">
        <v>64</v>
      </c>
      <c r="W4" s="89">
        <v>24</v>
      </c>
      <c r="X4" s="89"/>
      <c r="Y4" s="89" t="s">
        <v>56</v>
      </c>
      <c r="Z4" s="89">
        <v>34</v>
      </c>
      <c r="AA4" s="89"/>
      <c r="AB4" s="89" t="s">
        <v>64</v>
      </c>
      <c r="AC4" s="89">
        <v>18</v>
      </c>
      <c r="AD4" s="89"/>
      <c r="AE4" s="89"/>
      <c r="AF4" s="89"/>
    </row>
    <row r="5" spans="1:32">
      <c r="A5">
        <v>2002</v>
      </c>
      <c r="B5">
        <v>2</v>
      </c>
      <c r="D5" s="160" t="s">
        <v>3</v>
      </c>
      <c r="E5" s="159">
        <v>3</v>
      </c>
      <c r="F5" s="89"/>
      <c r="G5" s="89" t="s">
        <v>114</v>
      </c>
      <c r="H5" s="89">
        <v>2</v>
      </c>
      <c r="I5" s="89"/>
      <c r="J5" s="89" t="s">
        <v>72</v>
      </c>
      <c r="K5" s="89">
        <v>2</v>
      </c>
      <c r="L5" s="89"/>
      <c r="M5" s="4" t="s">
        <v>57</v>
      </c>
      <c r="N5" s="4">
        <v>3</v>
      </c>
      <c r="O5" s="4"/>
      <c r="P5" s="4" t="s">
        <v>58</v>
      </c>
      <c r="Q5" s="4">
        <v>3</v>
      </c>
      <c r="R5" s="4"/>
      <c r="S5" s="4" t="s">
        <v>57</v>
      </c>
      <c r="T5" s="4">
        <v>3</v>
      </c>
      <c r="U5" s="4"/>
      <c r="V5" s="89" t="s">
        <v>57</v>
      </c>
      <c r="W5" s="89">
        <v>23</v>
      </c>
      <c r="X5" s="89"/>
      <c r="Y5" s="89" t="s">
        <v>58</v>
      </c>
      <c r="Z5" s="89">
        <v>33</v>
      </c>
      <c r="AA5" s="89"/>
      <c r="AB5" s="89" t="s">
        <v>57</v>
      </c>
      <c r="AC5" s="89">
        <v>17</v>
      </c>
      <c r="AD5" s="89"/>
      <c r="AE5" s="89"/>
      <c r="AF5" s="89"/>
    </row>
    <row r="6" spans="1:32">
      <c r="A6">
        <v>2003</v>
      </c>
      <c r="B6">
        <v>3</v>
      </c>
      <c r="D6" s="10" t="s">
        <v>4</v>
      </c>
      <c r="E6">
        <v>4</v>
      </c>
      <c r="F6" s="89"/>
      <c r="G6" s="89" t="s">
        <v>201</v>
      </c>
      <c r="H6" s="89"/>
      <c r="I6" s="89"/>
      <c r="J6" s="89" t="s">
        <v>145</v>
      </c>
      <c r="K6" s="89">
        <v>3</v>
      </c>
      <c r="L6" s="89"/>
      <c r="M6" s="4" t="s">
        <v>65</v>
      </c>
      <c r="N6" s="4">
        <v>4</v>
      </c>
      <c r="O6" s="4"/>
      <c r="P6" s="4" t="s">
        <v>60</v>
      </c>
      <c r="Q6" s="4">
        <v>4</v>
      </c>
      <c r="R6" s="4"/>
      <c r="S6" s="4" t="s">
        <v>65</v>
      </c>
      <c r="T6" s="4">
        <v>4</v>
      </c>
      <c r="U6" s="4"/>
      <c r="V6" s="89" t="s">
        <v>65</v>
      </c>
      <c r="W6" s="89">
        <v>22</v>
      </c>
      <c r="X6" s="89"/>
      <c r="Y6" s="89" t="s">
        <v>60</v>
      </c>
      <c r="Z6" s="89">
        <v>32</v>
      </c>
      <c r="AA6" s="89"/>
      <c r="AB6" s="89" t="s">
        <v>65</v>
      </c>
      <c r="AC6" s="89">
        <v>16</v>
      </c>
      <c r="AD6" s="89"/>
      <c r="AE6" s="89"/>
      <c r="AF6" s="89"/>
    </row>
    <row r="7" spans="1:32">
      <c r="A7">
        <v>2004</v>
      </c>
      <c r="B7">
        <v>4</v>
      </c>
      <c r="D7" s="10" t="s">
        <v>5</v>
      </c>
      <c r="E7">
        <v>5</v>
      </c>
      <c r="F7" s="89"/>
      <c r="G7" s="150" t="s">
        <v>99</v>
      </c>
      <c r="H7" s="150" t="s">
        <v>102</v>
      </c>
      <c r="I7" s="89"/>
      <c r="J7" s="89" t="s">
        <v>175</v>
      </c>
      <c r="K7" s="89">
        <v>4</v>
      </c>
      <c r="L7" s="89"/>
      <c r="M7" s="4" t="s">
        <v>116</v>
      </c>
      <c r="N7" s="4">
        <v>5</v>
      </c>
      <c r="O7" s="4"/>
      <c r="P7" s="4" t="s">
        <v>119</v>
      </c>
      <c r="Q7" s="4">
        <v>5</v>
      </c>
      <c r="R7" s="4"/>
      <c r="S7" s="4" t="s">
        <v>116</v>
      </c>
      <c r="T7" s="4">
        <v>5</v>
      </c>
      <c r="U7" s="4"/>
      <c r="V7" s="89" t="s">
        <v>116</v>
      </c>
      <c r="W7" s="89">
        <v>21</v>
      </c>
      <c r="X7" s="89"/>
      <c r="Y7" s="89" t="s">
        <v>119</v>
      </c>
      <c r="Z7" s="89">
        <v>31</v>
      </c>
      <c r="AA7" s="89"/>
      <c r="AB7" s="89" t="s">
        <v>116</v>
      </c>
      <c r="AC7" s="89">
        <v>15</v>
      </c>
      <c r="AD7" s="89"/>
      <c r="AE7" s="89"/>
      <c r="AF7" s="89"/>
    </row>
    <row r="8" spans="1:32">
      <c r="A8">
        <v>2005</v>
      </c>
      <c r="B8">
        <v>5</v>
      </c>
      <c r="D8" s="10" t="s">
        <v>6</v>
      </c>
      <c r="E8">
        <v>6</v>
      </c>
      <c r="F8" s="89"/>
      <c r="G8" s="89" t="s">
        <v>104</v>
      </c>
      <c r="H8" s="89">
        <v>0</v>
      </c>
      <c r="I8" s="89"/>
      <c r="J8" s="89" t="s">
        <v>174</v>
      </c>
      <c r="K8" s="89"/>
      <c r="L8" s="89"/>
      <c r="M8" s="4" t="s">
        <v>117</v>
      </c>
      <c r="N8" s="4">
        <v>6</v>
      </c>
      <c r="O8" s="4"/>
      <c r="P8" s="4" t="s">
        <v>63</v>
      </c>
      <c r="Q8" s="4">
        <v>6</v>
      </c>
      <c r="R8" s="4"/>
      <c r="S8" s="4" t="s">
        <v>117</v>
      </c>
      <c r="T8" s="4">
        <v>6</v>
      </c>
      <c r="U8" s="4"/>
      <c r="V8" s="89" t="s">
        <v>117</v>
      </c>
      <c r="W8" s="89">
        <v>20</v>
      </c>
      <c r="X8" s="89"/>
      <c r="Y8" s="89" t="s">
        <v>63</v>
      </c>
      <c r="Z8" s="89">
        <v>30</v>
      </c>
      <c r="AA8" s="89"/>
      <c r="AB8" s="89" t="s">
        <v>117</v>
      </c>
      <c r="AC8" s="89">
        <v>14</v>
      </c>
      <c r="AD8" s="89"/>
      <c r="AE8" s="89"/>
      <c r="AF8" s="89"/>
    </row>
    <row r="9" spans="1:32">
      <c r="A9">
        <v>2006</v>
      </c>
      <c r="B9">
        <v>6</v>
      </c>
      <c r="D9" s="160" t="s">
        <v>7</v>
      </c>
      <c r="E9" s="159">
        <v>7</v>
      </c>
      <c r="F9" s="89"/>
      <c r="G9" s="89" t="s">
        <v>105</v>
      </c>
      <c r="H9" s="89">
        <v>1</v>
      </c>
      <c r="I9" s="89"/>
      <c r="J9" s="89"/>
      <c r="K9" s="89"/>
      <c r="L9" s="89"/>
      <c r="M9" s="4" t="s">
        <v>68</v>
      </c>
      <c r="N9" s="4">
        <v>7</v>
      </c>
      <c r="O9" s="4"/>
      <c r="P9" s="4" t="s">
        <v>120</v>
      </c>
      <c r="Q9" s="4">
        <v>7</v>
      </c>
      <c r="R9" s="4"/>
      <c r="S9" s="4" t="s">
        <v>68</v>
      </c>
      <c r="T9" s="4">
        <v>7</v>
      </c>
      <c r="U9" s="4"/>
      <c r="V9" s="89" t="s">
        <v>68</v>
      </c>
      <c r="W9" s="89">
        <v>19</v>
      </c>
      <c r="X9" s="89"/>
      <c r="Y9" s="89" t="s">
        <v>120</v>
      </c>
      <c r="Z9" s="89">
        <v>29</v>
      </c>
      <c r="AA9" s="89"/>
      <c r="AB9" s="89" t="s">
        <v>68</v>
      </c>
      <c r="AC9" s="89">
        <v>13</v>
      </c>
      <c r="AD9" s="89"/>
      <c r="AE9" s="89"/>
      <c r="AF9" s="89"/>
    </row>
    <row r="10" spans="1:32">
      <c r="A10">
        <v>2007</v>
      </c>
      <c r="B10">
        <v>7</v>
      </c>
      <c r="D10" s="163" t="s">
        <v>8</v>
      </c>
      <c r="E10" s="4">
        <v>8</v>
      </c>
      <c r="F10" s="89"/>
      <c r="G10" s="89" t="s">
        <v>72</v>
      </c>
      <c r="H10" s="89">
        <v>2</v>
      </c>
      <c r="I10" s="89"/>
      <c r="J10" s="151" t="s">
        <v>202</v>
      </c>
      <c r="K10" s="89"/>
      <c r="L10" s="89"/>
      <c r="M10" s="4" t="s">
        <v>124</v>
      </c>
      <c r="N10" s="4">
        <v>8</v>
      </c>
      <c r="O10" s="4"/>
      <c r="P10" s="4" t="s">
        <v>121</v>
      </c>
      <c r="Q10" s="4">
        <v>8</v>
      </c>
      <c r="R10" s="4"/>
      <c r="S10" s="4" t="s">
        <v>124</v>
      </c>
      <c r="T10" s="4">
        <v>8</v>
      </c>
      <c r="U10" s="4"/>
      <c r="V10" s="89" t="s">
        <v>124</v>
      </c>
      <c r="W10" s="89">
        <v>18</v>
      </c>
      <c r="X10" s="89"/>
      <c r="Y10" s="89" t="s">
        <v>121</v>
      </c>
      <c r="Z10" s="89">
        <v>28</v>
      </c>
      <c r="AA10" s="89"/>
      <c r="AB10" s="89" t="s">
        <v>124</v>
      </c>
      <c r="AC10" s="89">
        <v>12</v>
      </c>
      <c r="AD10" s="89"/>
      <c r="AE10" s="89"/>
      <c r="AF10" s="89"/>
    </row>
    <row r="11" spans="1:32">
      <c r="A11">
        <v>2008</v>
      </c>
      <c r="B11">
        <v>8</v>
      </c>
      <c r="D11" s="10" t="s">
        <v>9</v>
      </c>
      <c r="E11">
        <v>9</v>
      </c>
      <c r="F11" s="89"/>
      <c r="G11" s="89" t="s">
        <v>144</v>
      </c>
      <c r="H11" s="89">
        <v>3</v>
      </c>
      <c r="I11" s="89"/>
      <c r="J11" s="89" t="s">
        <v>203</v>
      </c>
      <c r="K11" s="89"/>
      <c r="L11" s="89"/>
      <c r="M11" s="4" t="s">
        <v>67</v>
      </c>
      <c r="N11" s="4">
        <v>9</v>
      </c>
      <c r="O11" s="4"/>
      <c r="P11" s="4" t="s">
        <v>62</v>
      </c>
      <c r="Q11" s="4">
        <v>9</v>
      </c>
      <c r="R11" s="4"/>
      <c r="S11" s="4" t="s">
        <v>67</v>
      </c>
      <c r="T11" s="4">
        <v>9</v>
      </c>
      <c r="U11" s="4"/>
      <c r="V11" s="89" t="s">
        <v>67</v>
      </c>
      <c r="W11" s="89">
        <v>17</v>
      </c>
      <c r="X11" s="89"/>
      <c r="Y11" s="89" t="s">
        <v>62</v>
      </c>
      <c r="Z11" s="89">
        <v>27</v>
      </c>
      <c r="AA11" s="89"/>
      <c r="AB11" s="89" t="s">
        <v>67</v>
      </c>
      <c r="AC11" s="89">
        <v>11</v>
      </c>
      <c r="AD11" s="89"/>
      <c r="AE11" s="89"/>
      <c r="AF11" s="89"/>
    </row>
    <row r="12" spans="1:32">
      <c r="A12">
        <v>2009</v>
      </c>
      <c r="B12">
        <v>9</v>
      </c>
      <c r="D12" s="163" t="s">
        <v>10</v>
      </c>
      <c r="E12" s="4">
        <v>10</v>
      </c>
      <c r="F12" s="89"/>
      <c r="G12" s="89" t="s">
        <v>176</v>
      </c>
      <c r="H12" s="89">
        <v>4</v>
      </c>
      <c r="I12" s="89"/>
      <c r="J12" s="89"/>
      <c r="K12" s="89"/>
      <c r="L12" s="89"/>
      <c r="M12" s="4" t="s">
        <v>125</v>
      </c>
      <c r="N12" s="4">
        <v>10</v>
      </c>
      <c r="O12" s="4"/>
      <c r="P12" s="4" t="s">
        <v>122</v>
      </c>
      <c r="Q12" s="4">
        <v>10</v>
      </c>
      <c r="R12" s="4"/>
      <c r="S12" s="4" t="s">
        <v>125</v>
      </c>
      <c r="T12" s="4">
        <v>10</v>
      </c>
      <c r="U12" s="4"/>
      <c r="V12" s="89" t="s">
        <v>125</v>
      </c>
      <c r="W12" s="89">
        <v>16</v>
      </c>
      <c r="X12" s="89"/>
      <c r="Y12" s="89" t="s">
        <v>122</v>
      </c>
      <c r="Z12" s="89">
        <v>26</v>
      </c>
      <c r="AA12" s="89"/>
      <c r="AB12" s="89" t="s">
        <v>125</v>
      </c>
      <c r="AC12" s="89">
        <v>10</v>
      </c>
      <c r="AD12" s="89"/>
      <c r="AE12" s="89"/>
      <c r="AF12" s="89"/>
    </row>
    <row r="13" spans="1:32">
      <c r="A13">
        <v>2010</v>
      </c>
      <c r="B13">
        <v>10</v>
      </c>
      <c r="D13" s="10" t="s">
        <v>11</v>
      </c>
      <c r="E13">
        <v>11</v>
      </c>
      <c r="F13" s="89"/>
      <c r="G13" s="150" t="s">
        <v>130</v>
      </c>
      <c r="H13" s="150" t="s">
        <v>102</v>
      </c>
      <c r="I13" s="89"/>
      <c r="J13" s="150" t="s">
        <v>100</v>
      </c>
      <c r="K13" s="150" t="s">
        <v>102</v>
      </c>
      <c r="L13" s="89"/>
      <c r="M13" s="146" t="s">
        <v>146</v>
      </c>
      <c r="N13" s="4">
        <v>11</v>
      </c>
      <c r="O13" s="4"/>
      <c r="P13" s="4" t="s">
        <v>147</v>
      </c>
      <c r="Q13" s="4">
        <v>11</v>
      </c>
      <c r="R13" s="4"/>
      <c r="S13" s="4" t="s">
        <v>146</v>
      </c>
      <c r="T13" s="4">
        <v>11</v>
      </c>
      <c r="U13" s="4"/>
      <c r="V13" s="152" t="s">
        <v>146</v>
      </c>
      <c r="W13" s="89">
        <v>15</v>
      </c>
      <c r="X13" s="89"/>
      <c r="Y13" s="89" t="s">
        <v>147</v>
      </c>
      <c r="Z13" s="89">
        <v>25</v>
      </c>
      <c r="AA13" s="89"/>
      <c r="AB13" s="89" t="s">
        <v>146</v>
      </c>
      <c r="AC13" s="89">
        <v>9</v>
      </c>
      <c r="AD13" s="89"/>
      <c r="AE13" s="89"/>
      <c r="AF13" s="89"/>
    </row>
    <row r="14" spans="1:32">
      <c r="A14">
        <v>2011</v>
      </c>
      <c r="B14">
        <v>11</v>
      </c>
      <c r="D14" s="10" t="s">
        <v>12</v>
      </c>
      <c r="E14">
        <v>12</v>
      </c>
      <c r="F14" s="89"/>
      <c r="G14" s="89" t="s">
        <v>76</v>
      </c>
      <c r="H14" s="89">
        <v>1</v>
      </c>
      <c r="I14" s="89"/>
      <c r="J14" s="89" t="s">
        <v>104</v>
      </c>
      <c r="K14" s="89">
        <v>0</v>
      </c>
      <c r="L14" s="89"/>
      <c r="M14" s="147" t="s">
        <v>151</v>
      </c>
      <c r="N14" s="146">
        <v>12</v>
      </c>
      <c r="O14" s="4" t="s">
        <v>157</v>
      </c>
      <c r="P14" s="147" t="s">
        <v>151</v>
      </c>
      <c r="Q14" s="146">
        <v>12</v>
      </c>
      <c r="R14" s="148" t="s">
        <v>157</v>
      </c>
      <c r="S14" s="147" t="s">
        <v>151</v>
      </c>
      <c r="T14" s="146">
        <v>12</v>
      </c>
      <c r="U14" s="148" t="s">
        <v>157</v>
      </c>
      <c r="V14" s="153" t="s">
        <v>151</v>
      </c>
      <c r="W14" s="152">
        <v>14</v>
      </c>
      <c r="X14" s="89" t="s">
        <v>157</v>
      </c>
      <c r="Y14" s="153" t="s">
        <v>151</v>
      </c>
      <c r="Z14" s="152">
        <v>24</v>
      </c>
      <c r="AA14" s="23" t="s">
        <v>157</v>
      </c>
      <c r="AB14" s="153" t="s">
        <v>151</v>
      </c>
      <c r="AC14" s="152">
        <v>8</v>
      </c>
      <c r="AD14" s="23" t="s">
        <v>157</v>
      </c>
      <c r="AE14" s="89"/>
      <c r="AF14" s="89"/>
    </row>
    <row r="15" spans="1:32">
      <c r="A15">
        <v>2012</v>
      </c>
      <c r="B15">
        <v>12</v>
      </c>
      <c r="D15" s="10" t="s">
        <v>13</v>
      </c>
      <c r="E15">
        <v>13</v>
      </c>
      <c r="F15" s="89"/>
      <c r="G15" s="89" t="s">
        <v>77</v>
      </c>
      <c r="H15" s="89">
        <v>2</v>
      </c>
      <c r="I15" s="89"/>
      <c r="J15" s="89" t="s">
        <v>105</v>
      </c>
      <c r="K15" s="89">
        <v>1</v>
      </c>
      <c r="L15" s="89"/>
      <c r="M15" s="146" t="s">
        <v>149</v>
      </c>
      <c r="N15" s="146">
        <v>12</v>
      </c>
      <c r="O15" s="4"/>
      <c r="P15" s="146" t="s">
        <v>149</v>
      </c>
      <c r="Q15" s="146">
        <v>12</v>
      </c>
      <c r="R15" s="4"/>
      <c r="S15" s="146" t="s">
        <v>149</v>
      </c>
      <c r="T15" s="146">
        <v>12</v>
      </c>
      <c r="U15" s="4"/>
      <c r="V15" s="152" t="s">
        <v>149</v>
      </c>
      <c r="W15" s="152">
        <v>14</v>
      </c>
      <c r="X15" s="89"/>
      <c r="Y15" s="152" t="s">
        <v>149</v>
      </c>
      <c r="Z15" s="152">
        <v>24</v>
      </c>
      <c r="AA15" s="89"/>
      <c r="AB15" s="152" t="s">
        <v>149</v>
      </c>
      <c r="AC15" s="152">
        <v>8</v>
      </c>
      <c r="AD15" s="89"/>
      <c r="AE15" s="89"/>
      <c r="AF15" s="89"/>
    </row>
    <row r="16" spans="1:32">
      <c r="A16">
        <v>2013</v>
      </c>
      <c r="B16">
        <v>13</v>
      </c>
      <c r="D16" s="10" t="s">
        <v>14</v>
      </c>
      <c r="E16">
        <v>14</v>
      </c>
      <c r="F16" s="89"/>
      <c r="G16" s="89" t="s">
        <v>84</v>
      </c>
      <c r="H16" s="89">
        <v>3</v>
      </c>
      <c r="I16" s="89"/>
      <c r="J16" s="89"/>
      <c r="K16" s="89"/>
      <c r="L16" s="89"/>
      <c r="M16" s="4"/>
      <c r="N16" s="4"/>
      <c r="O16" s="4"/>
      <c r="P16" s="4"/>
      <c r="Q16" s="4"/>
      <c r="R16" s="4"/>
      <c r="S16" s="4"/>
      <c r="T16" s="4"/>
      <c r="U16" s="4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</row>
    <row r="17" spans="1:32">
      <c r="A17">
        <v>2014</v>
      </c>
      <c r="B17">
        <v>14</v>
      </c>
      <c r="D17" s="10" t="s">
        <v>15</v>
      </c>
      <c r="E17">
        <v>15</v>
      </c>
      <c r="F17" s="89"/>
      <c r="G17" s="89" t="s">
        <v>80</v>
      </c>
      <c r="H17" s="89">
        <v>4</v>
      </c>
      <c r="I17" s="89"/>
      <c r="J17" s="89"/>
      <c r="K17" s="89"/>
      <c r="L17" s="89"/>
      <c r="M17" s="146" t="s">
        <v>148</v>
      </c>
      <c r="N17" s="4"/>
      <c r="O17" s="4"/>
      <c r="P17" s="146" t="s">
        <v>148</v>
      </c>
      <c r="Q17" s="4"/>
      <c r="R17" s="4"/>
      <c r="S17" s="146" t="s">
        <v>148</v>
      </c>
      <c r="T17" s="4"/>
      <c r="U17" s="4"/>
      <c r="V17" s="152" t="s">
        <v>148</v>
      </c>
      <c r="W17" s="89"/>
      <c r="X17" s="89"/>
      <c r="Y17" s="152" t="s">
        <v>148</v>
      </c>
      <c r="Z17" s="89"/>
      <c r="AA17" s="89"/>
      <c r="AB17" s="152" t="s">
        <v>148</v>
      </c>
      <c r="AC17" s="89"/>
      <c r="AD17" s="89"/>
      <c r="AE17" s="89"/>
      <c r="AF17" s="89"/>
    </row>
    <row r="18" spans="1:32">
      <c r="A18">
        <v>2015</v>
      </c>
      <c r="B18">
        <v>15</v>
      </c>
      <c r="D18" s="10" t="s">
        <v>16</v>
      </c>
      <c r="E18">
        <v>16</v>
      </c>
      <c r="F18" s="89"/>
      <c r="G18" s="154" t="s">
        <v>74</v>
      </c>
      <c r="H18" s="89">
        <v>5</v>
      </c>
      <c r="I18" s="89"/>
      <c r="M18" s="4"/>
      <c r="N18" s="4"/>
      <c r="O18" s="149"/>
      <c r="P18" s="4"/>
      <c r="Q18" s="4"/>
      <c r="R18" s="4"/>
      <c r="S18" s="4"/>
      <c r="T18" s="4"/>
      <c r="U18" s="4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</row>
    <row r="19" spans="1:32">
      <c r="A19">
        <v>2016</v>
      </c>
      <c r="B19">
        <v>16</v>
      </c>
      <c r="D19" s="160" t="s">
        <v>17</v>
      </c>
      <c r="E19" s="159">
        <v>17</v>
      </c>
      <c r="F19" s="89"/>
      <c r="G19" s="89" t="s">
        <v>85</v>
      </c>
      <c r="H19" s="89">
        <v>6</v>
      </c>
      <c r="I19" s="89"/>
      <c r="M19" s="4"/>
      <c r="N19" s="4"/>
      <c r="O19" s="4"/>
      <c r="P19" s="4"/>
      <c r="Q19" s="4"/>
      <c r="R19" s="4"/>
      <c r="S19" s="4"/>
      <c r="T19" s="4"/>
      <c r="U19" s="4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</row>
    <row r="20" spans="1:32">
      <c r="D20" s="10" t="s">
        <v>18</v>
      </c>
      <c r="E20">
        <v>18</v>
      </c>
      <c r="F20" s="89"/>
      <c r="G20" s="89" t="s">
        <v>81</v>
      </c>
      <c r="H20" s="89">
        <v>7</v>
      </c>
      <c r="I20" s="89"/>
      <c r="M20" s="4"/>
      <c r="N20" s="4"/>
      <c r="O20" s="4"/>
      <c r="P20" s="4"/>
      <c r="Q20" s="4"/>
      <c r="R20" s="4"/>
      <c r="S20" s="4"/>
      <c r="T20" s="4"/>
      <c r="U20" s="4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</row>
    <row r="21" spans="1:32">
      <c r="A21" t="s">
        <v>111</v>
      </c>
      <c r="D21" s="10" t="s">
        <v>19</v>
      </c>
      <c r="E21">
        <v>19</v>
      </c>
      <c r="F21" s="89"/>
      <c r="G21" s="89" t="s">
        <v>79</v>
      </c>
      <c r="H21" s="89">
        <v>8</v>
      </c>
      <c r="I21" s="89"/>
      <c r="M21" s="4"/>
      <c r="N21" s="4"/>
      <c r="O21" s="4"/>
      <c r="P21" s="4"/>
      <c r="Q21" s="4"/>
      <c r="R21" s="4"/>
      <c r="S21" s="4"/>
      <c r="T21" s="4"/>
      <c r="U21" s="4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</row>
    <row r="22" spans="1:32">
      <c r="D22" s="163" t="s">
        <v>20</v>
      </c>
      <c r="E22" s="4">
        <v>20</v>
      </c>
      <c r="F22" s="89"/>
      <c r="G22" s="89" t="s">
        <v>126</v>
      </c>
      <c r="H22" s="89">
        <v>9</v>
      </c>
      <c r="I22" s="89"/>
      <c r="M22" s="4"/>
      <c r="N22" s="4"/>
      <c r="O22" s="4"/>
      <c r="P22" s="4"/>
      <c r="Q22" s="4"/>
      <c r="R22" s="4"/>
      <c r="S22" s="4"/>
      <c r="T22" s="4"/>
      <c r="U22" s="4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</row>
    <row r="23" spans="1:32">
      <c r="D23" s="10" t="s">
        <v>21</v>
      </c>
      <c r="E23">
        <v>21</v>
      </c>
      <c r="F23" s="89"/>
      <c r="G23" s="89" t="s">
        <v>127</v>
      </c>
      <c r="H23" s="89">
        <v>10</v>
      </c>
      <c r="I23" s="89"/>
      <c r="M23" s="4"/>
      <c r="N23" s="4"/>
      <c r="O23" s="4"/>
      <c r="P23" s="4"/>
      <c r="Q23" s="4"/>
      <c r="R23" s="4"/>
      <c r="S23" s="4"/>
      <c r="T23" s="4"/>
      <c r="U23" s="4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</row>
    <row r="24" spans="1:32">
      <c r="D24" s="10" t="s">
        <v>22</v>
      </c>
      <c r="E24">
        <v>22</v>
      </c>
      <c r="F24" s="89"/>
      <c r="G24" s="89" t="s">
        <v>128</v>
      </c>
      <c r="H24" s="89">
        <v>11</v>
      </c>
      <c r="I24" s="89"/>
      <c r="J24" s="89"/>
      <c r="K24" s="89"/>
      <c r="L24" s="89"/>
      <c r="M24" s="4"/>
      <c r="N24" s="4"/>
      <c r="O24" s="4"/>
      <c r="P24" s="4"/>
      <c r="Q24" s="4"/>
      <c r="R24" s="4"/>
      <c r="S24" s="4"/>
      <c r="T24" s="4"/>
      <c r="U24" s="4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</row>
    <row r="25" spans="1:32">
      <c r="D25" s="10" t="s">
        <v>23</v>
      </c>
      <c r="E25">
        <v>23</v>
      </c>
      <c r="F25" s="89"/>
      <c r="G25" s="89" t="s">
        <v>129</v>
      </c>
      <c r="H25" s="89">
        <v>12</v>
      </c>
      <c r="I25" s="89"/>
      <c r="J25" s="150" t="s">
        <v>141</v>
      </c>
      <c r="K25" s="150" t="s">
        <v>102</v>
      </c>
      <c r="L25" s="89"/>
      <c r="M25" s="4"/>
      <c r="N25" s="4"/>
      <c r="O25" s="4"/>
      <c r="P25" s="4"/>
      <c r="Q25" s="4"/>
      <c r="R25" s="4"/>
      <c r="S25" s="4"/>
      <c r="T25" s="4"/>
      <c r="U25" s="4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</row>
    <row r="26" spans="1:32">
      <c r="D26" s="10" t="s">
        <v>24</v>
      </c>
      <c r="E26">
        <v>24</v>
      </c>
      <c r="F26" s="89"/>
      <c r="G26" s="89" t="s">
        <v>131</v>
      </c>
      <c r="H26" s="89">
        <v>13</v>
      </c>
      <c r="I26" s="89"/>
      <c r="J26" s="89" t="s">
        <v>142</v>
      </c>
      <c r="K26" s="89">
        <v>0</v>
      </c>
      <c r="L26" s="89"/>
      <c r="M26" s="4"/>
      <c r="N26" s="4"/>
      <c r="O26" s="4"/>
      <c r="P26" s="4"/>
      <c r="Q26" s="4"/>
      <c r="R26" s="4"/>
      <c r="S26" s="4"/>
      <c r="T26" s="4"/>
      <c r="U26" s="4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</row>
    <row r="27" spans="1:32">
      <c r="D27" s="163" t="s">
        <v>25</v>
      </c>
      <c r="E27" s="4">
        <v>25</v>
      </c>
      <c r="F27" s="89"/>
      <c r="G27" s="89" t="s">
        <v>132</v>
      </c>
      <c r="H27" s="89">
        <v>14</v>
      </c>
      <c r="I27" s="89"/>
      <c r="J27" s="89" t="s">
        <v>143</v>
      </c>
      <c r="K27" s="89">
        <v>1</v>
      </c>
      <c r="L27" s="89"/>
      <c r="M27" s="4"/>
      <c r="N27" s="4"/>
      <c r="O27" s="4"/>
      <c r="P27" s="4"/>
      <c r="Q27" s="4"/>
      <c r="R27" s="4"/>
      <c r="S27" s="4"/>
      <c r="T27" s="4"/>
      <c r="U27" s="4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</row>
    <row r="28" spans="1:32">
      <c r="D28" s="10" t="s">
        <v>26</v>
      </c>
      <c r="E28">
        <v>26</v>
      </c>
      <c r="F28" s="89"/>
      <c r="G28" s="89" t="s">
        <v>133</v>
      </c>
      <c r="H28" s="89">
        <v>15</v>
      </c>
      <c r="I28" s="89"/>
      <c r="J28" s="89"/>
      <c r="K28" s="89"/>
      <c r="L28" s="89"/>
      <c r="M28" s="4"/>
      <c r="N28" s="4"/>
      <c r="O28" s="4"/>
      <c r="P28" s="4"/>
      <c r="Q28" s="4"/>
      <c r="R28" s="4"/>
      <c r="S28" s="4"/>
      <c r="T28" s="4"/>
      <c r="U28" s="4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</row>
    <row r="29" spans="1:32">
      <c r="D29" s="10" t="s">
        <v>27</v>
      </c>
      <c r="E29">
        <v>27</v>
      </c>
      <c r="F29" s="89"/>
      <c r="G29" s="89" t="s">
        <v>134</v>
      </c>
      <c r="H29" s="89">
        <v>16</v>
      </c>
      <c r="I29" s="89"/>
      <c r="J29" s="150" t="s">
        <v>190</v>
      </c>
      <c r="K29" s="89"/>
      <c r="L29" s="89"/>
      <c r="M29" s="4"/>
      <c r="N29" s="4"/>
      <c r="O29" s="4"/>
      <c r="P29" s="4"/>
      <c r="Q29" s="4"/>
      <c r="R29" s="4"/>
      <c r="S29" s="4"/>
      <c r="T29" s="4"/>
      <c r="U29" s="4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</row>
    <row r="30" spans="1:32">
      <c r="D30" s="10" t="s">
        <v>28</v>
      </c>
      <c r="E30">
        <v>28</v>
      </c>
      <c r="F30" s="89"/>
      <c r="G30" s="89" t="s">
        <v>135</v>
      </c>
      <c r="H30" s="89">
        <v>17</v>
      </c>
      <c r="I30" s="89"/>
      <c r="J30" s="89" t="s">
        <v>191</v>
      </c>
      <c r="K30" s="89"/>
      <c r="L30" s="89"/>
      <c r="M30" s="4"/>
      <c r="N30" s="4"/>
      <c r="O30" s="4"/>
      <c r="P30" s="4"/>
      <c r="Q30" s="4"/>
      <c r="R30" s="4"/>
      <c r="S30" s="4"/>
      <c r="T30" s="4"/>
      <c r="U30" s="4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</row>
    <row r="31" spans="1:32">
      <c r="D31" s="10" t="s">
        <v>29</v>
      </c>
      <c r="E31">
        <v>29</v>
      </c>
      <c r="F31" s="89"/>
      <c r="G31" s="89" t="s">
        <v>75</v>
      </c>
      <c r="H31" s="89">
        <v>18</v>
      </c>
      <c r="I31" s="89"/>
      <c r="J31" s="89" t="s">
        <v>192</v>
      </c>
      <c r="K31" s="89"/>
      <c r="L31" s="89"/>
      <c r="M31" s="4"/>
      <c r="N31" s="4"/>
      <c r="O31" s="4"/>
      <c r="P31" s="4"/>
      <c r="Q31" s="4"/>
      <c r="R31" s="4"/>
      <c r="S31" s="4"/>
      <c r="T31" s="4"/>
      <c r="U31" s="4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</row>
    <row r="32" spans="1:32">
      <c r="D32" s="10" t="s">
        <v>30</v>
      </c>
      <c r="E32">
        <v>30</v>
      </c>
      <c r="F32" s="89"/>
      <c r="G32" s="89" t="s">
        <v>136</v>
      </c>
      <c r="H32" s="89">
        <v>19</v>
      </c>
      <c r="I32" s="89"/>
      <c r="J32" s="89"/>
      <c r="K32" s="89"/>
      <c r="L32" s="89"/>
      <c r="M32" s="4"/>
      <c r="N32" s="4"/>
      <c r="O32" s="4"/>
      <c r="P32" s="4"/>
      <c r="Q32" s="4"/>
      <c r="R32" s="4"/>
      <c r="S32" s="4"/>
      <c r="T32" s="4"/>
      <c r="U32" s="4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</row>
    <row r="33" spans="4:32">
      <c r="D33" s="10" t="s">
        <v>31</v>
      </c>
      <c r="E33">
        <v>31</v>
      </c>
      <c r="F33" s="89"/>
      <c r="G33" s="89" t="s">
        <v>137</v>
      </c>
      <c r="H33" s="89">
        <v>20</v>
      </c>
      <c r="I33" s="89"/>
      <c r="J33" s="150" t="s">
        <v>186</v>
      </c>
      <c r="K33" s="89"/>
      <c r="L33" s="89"/>
      <c r="M33" s="4"/>
      <c r="N33" s="4"/>
      <c r="O33" s="4"/>
      <c r="P33" s="4"/>
      <c r="Q33" s="4"/>
      <c r="R33" s="4"/>
      <c r="S33" s="4"/>
      <c r="T33" s="4"/>
      <c r="U33" s="4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</row>
    <row r="34" spans="4:32">
      <c r="D34" s="10" t="s">
        <v>32</v>
      </c>
      <c r="E34">
        <v>32</v>
      </c>
      <c r="F34" s="89"/>
      <c r="G34" s="89" t="s">
        <v>78</v>
      </c>
      <c r="H34" s="89">
        <v>21</v>
      </c>
      <c r="I34" s="89"/>
      <c r="J34" s="89" t="s">
        <v>193</v>
      </c>
      <c r="K34" s="89"/>
      <c r="L34" s="89"/>
      <c r="M34" s="4"/>
      <c r="N34" s="4"/>
      <c r="O34" s="4"/>
      <c r="P34" s="4"/>
      <c r="Q34" s="4"/>
      <c r="R34" s="4"/>
      <c r="S34" s="4"/>
      <c r="T34" s="4"/>
      <c r="U34" s="4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</row>
    <row r="35" spans="4:32">
      <c r="D35" s="10" t="s">
        <v>33</v>
      </c>
      <c r="E35">
        <v>33</v>
      </c>
      <c r="F35" s="89"/>
      <c r="G35" s="89" t="s">
        <v>138</v>
      </c>
      <c r="H35" s="89">
        <v>22</v>
      </c>
      <c r="I35" s="89"/>
      <c r="J35" s="89" t="s">
        <v>194</v>
      </c>
      <c r="K35" s="89"/>
      <c r="L35" s="89"/>
      <c r="M35" s="4"/>
      <c r="N35" s="4"/>
      <c r="O35" s="4"/>
      <c r="P35" s="4"/>
      <c r="Q35" s="4"/>
      <c r="R35" s="4"/>
      <c r="S35" s="4"/>
      <c r="T35" s="4"/>
      <c r="U35" s="4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</row>
    <row r="36" spans="4:32">
      <c r="D36" s="10" t="s">
        <v>34</v>
      </c>
      <c r="E36">
        <v>34</v>
      </c>
      <c r="F36" s="89"/>
      <c r="G36" s="89" t="s">
        <v>139</v>
      </c>
      <c r="H36" s="89">
        <v>23</v>
      </c>
      <c r="I36" s="89"/>
      <c r="J36" s="89"/>
      <c r="K36" s="89"/>
      <c r="L36" s="89"/>
      <c r="M36" s="4"/>
      <c r="N36" s="4"/>
      <c r="O36" s="4"/>
      <c r="P36" s="4"/>
      <c r="Q36" s="4"/>
      <c r="R36" s="4"/>
      <c r="S36" s="4"/>
      <c r="T36" s="4"/>
      <c r="U36" s="4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</row>
    <row r="37" spans="4:32">
      <c r="D37" s="10" t="s">
        <v>35</v>
      </c>
      <c r="E37">
        <v>35</v>
      </c>
      <c r="F37" s="89"/>
      <c r="G37" s="89" t="s">
        <v>140</v>
      </c>
      <c r="H37" s="89">
        <v>24</v>
      </c>
      <c r="I37" s="89"/>
      <c r="J37" s="150" t="s">
        <v>195</v>
      </c>
      <c r="K37" s="89"/>
      <c r="L37" s="89"/>
      <c r="M37" s="4"/>
      <c r="N37" s="4"/>
      <c r="O37" s="4"/>
      <c r="P37" s="4"/>
      <c r="Q37" s="4"/>
      <c r="R37" s="4"/>
      <c r="S37" s="4"/>
      <c r="T37" s="4"/>
      <c r="U37" s="4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</row>
    <row r="38" spans="4:32">
      <c r="D38" s="10" t="s">
        <v>36</v>
      </c>
      <c r="E38">
        <v>36</v>
      </c>
      <c r="F38" s="89"/>
      <c r="G38" s="89" t="s">
        <v>185</v>
      </c>
      <c r="H38" s="89">
        <v>25</v>
      </c>
      <c r="I38" s="89"/>
      <c r="J38" s="89" t="s">
        <v>196</v>
      </c>
      <c r="K38" s="89"/>
      <c r="L38" s="89"/>
      <c r="M38" s="4"/>
      <c r="N38" s="4"/>
      <c r="O38" s="4"/>
      <c r="P38" s="4"/>
      <c r="Q38" s="4"/>
      <c r="R38" s="4"/>
      <c r="S38" s="4"/>
      <c r="T38" s="4"/>
      <c r="U38" s="4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</row>
    <row r="39" spans="4:32">
      <c r="D39" s="10" t="s">
        <v>37</v>
      </c>
      <c r="E39">
        <v>37</v>
      </c>
      <c r="F39" s="89"/>
      <c r="G39" s="89"/>
      <c r="H39" s="89"/>
      <c r="I39" s="89"/>
      <c r="J39" s="89" t="s">
        <v>197</v>
      </c>
      <c r="K39" s="89"/>
      <c r="L39" s="89"/>
      <c r="M39" s="4"/>
      <c r="N39" s="4"/>
      <c r="O39" s="4"/>
      <c r="P39" s="4"/>
      <c r="Q39" s="4"/>
      <c r="R39" s="4"/>
      <c r="S39" s="4"/>
      <c r="T39" s="4"/>
      <c r="U39" s="4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</row>
    <row r="40" spans="4:32">
      <c r="D40" s="10" t="s">
        <v>38</v>
      </c>
      <c r="E40">
        <v>38</v>
      </c>
      <c r="F40" s="89"/>
      <c r="G40" s="150" t="s">
        <v>158</v>
      </c>
      <c r="H40" s="89"/>
      <c r="I40" s="89"/>
      <c r="J40" s="89"/>
      <c r="K40" s="89"/>
      <c r="L40" s="89"/>
      <c r="M40" s="4"/>
      <c r="N40" s="4"/>
      <c r="O40" s="4"/>
      <c r="P40" s="4"/>
      <c r="Q40" s="4"/>
      <c r="R40" s="4"/>
      <c r="S40" s="4"/>
      <c r="T40" s="4"/>
      <c r="U40" s="4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</row>
    <row r="41" spans="4:32">
      <c r="D41" s="10" t="s">
        <v>39</v>
      </c>
      <c r="E41">
        <v>39</v>
      </c>
      <c r="F41" s="89"/>
      <c r="G41" s="89" t="s">
        <v>159</v>
      </c>
      <c r="H41" s="89"/>
      <c r="I41" s="89"/>
      <c r="J41" s="150" t="s">
        <v>198</v>
      </c>
      <c r="K41" s="89"/>
      <c r="L41" s="89"/>
      <c r="M41" s="4"/>
      <c r="N41" s="4"/>
      <c r="O41" s="4"/>
      <c r="P41" s="4"/>
      <c r="Q41" s="4"/>
      <c r="R41" s="4"/>
      <c r="S41" s="4"/>
      <c r="T41" s="4"/>
      <c r="U41" s="4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</row>
    <row r="42" spans="4:32">
      <c r="D42" s="10" t="s">
        <v>40</v>
      </c>
      <c r="E42">
        <v>40</v>
      </c>
      <c r="F42" s="89"/>
      <c r="G42" s="89" t="s">
        <v>160</v>
      </c>
      <c r="H42" s="89"/>
      <c r="I42" s="89"/>
      <c r="J42" s="89" t="s">
        <v>199</v>
      </c>
      <c r="K42" s="89"/>
      <c r="L42" s="89"/>
      <c r="M42" s="4"/>
      <c r="N42" s="4"/>
      <c r="O42" s="4"/>
      <c r="P42" s="4"/>
      <c r="Q42" s="4"/>
      <c r="R42" s="4"/>
      <c r="S42" s="4"/>
      <c r="T42" s="4"/>
      <c r="U42" s="4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</row>
    <row r="43" spans="4:32">
      <c r="D43" s="10" t="s">
        <v>41</v>
      </c>
      <c r="E43">
        <v>41</v>
      </c>
      <c r="F43" s="89"/>
      <c r="G43" s="89"/>
      <c r="H43" s="89"/>
      <c r="I43" s="89"/>
      <c r="J43" s="89" t="s">
        <v>197</v>
      </c>
      <c r="K43" s="89"/>
      <c r="L43" s="89"/>
      <c r="M43" s="4"/>
      <c r="N43" s="4"/>
      <c r="O43" s="4"/>
      <c r="P43" s="4"/>
      <c r="Q43" s="4"/>
      <c r="R43" s="4"/>
      <c r="S43" s="4"/>
      <c r="T43" s="4"/>
      <c r="U43" s="4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</row>
    <row r="44" spans="4:32">
      <c r="D44" s="10" t="s">
        <v>42</v>
      </c>
      <c r="E44">
        <v>42</v>
      </c>
      <c r="F44" s="89"/>
      <c r="G44" s="150" t="s">
        <v>161</v>
      </c>
      <c r="H44" s="89"/>
      <c r="I44" s="89"/>
      <c r="J44" s="89"/>
      <c r="K44" s="89"/>
      <c r="L44" s="89"/>
      <c r="M44" s="4"/>
      <c r="N44" s="4"/>
      <c r="O44" s="4"/>
      <c r="P44" s="4"/>
      <c r="Q44" s="4"/>
      <c r="R44" s="4"/>
      <c r="S44" s="4"/>
      <c r="T44" s="4"/>
      <c r="U44" s="4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</row>
    <row r="45" spans="4:32">
      <c r="D45" s="10" t="s">
        <v>43</v>
      </c>
      <c r="E45">
        <v>43</v>
      </c>
      <c r="F45" s="89"/>
      <c r="G45" s="89" t="s">
        <v>162</v>
      </c>
      <c r="H45" s="89"/>
      <c r="I45" s="89"/>
      <c r="J45" s="150" t="s">
        <v>189</v>
      </c>
      <c r="K45" s="89"/>
      <c r="L45" s="89"/>
      <c r="M45" s="4"/>
      <c r="N45" s="4"/>
      <c r="O45" s="4"/>
      <c r="P45" s="4"/>
      <c r="Q45" s="4"/>
      <c r="R45" s="4"/>
      <c r="S45" s="4"/>
      <c r="T45" s="4"/>
      <c r="U45" s="4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</row>
    <row r="46" spans="4:32">
      <c r="D46" s="163" t="s">
        <v>44</v>
      </c>
      <c r="E46" s="4">
        <v>44</v>
      </c>
      <c r="F46" s="89"/>
      <c r="G46" s="89" t="s">
        <v>163</v>
      </c>
      <c r="H46" s="89"/>
      <c r="I46" s="89"/>
      <c r="J46" s="89" t="s">
        <v>200</v>
      </c>
      <c r="K46" s="89"/>
      <c r="L46" s="89"/>
      <c r="M46" s="4"/>
      <c r="N46" s="4"/>
      <c r="O46" s="4"/>
      <c r="P46" s="4"/>
      <c r="Q46" s="4"/>
      <c r="R46" s="4"/>
      <c r="S46" s="4"/>
      <c r="T46" s="4"/>
      <c r="U46" s="4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</row>
    <row r="47" spans="4:32">
      <c r="D47" s="10" t="s">
        <v>45</v>
      </c>
      <c r="E47">
        <v>45</v>
      </c>
      <c r="F47" s="89"/>
      <c r="G47" s="89"/>
      <c r="H47" s="89"/>
      <c r="I47" s="89"/>
      <c r="J47" s="89" t="s">
        <v>197</v>
      </c>
      <c r="K47" s="89"/>
      <c r="L47" s="89"/>
      <c r="M47" s="4"/>
      <c r="N47" s="4"/>
      <c r="O47" s="4"/>
      <c r="P47" s="4"/>
      <c r="Q47" s="4"/>
      <c r="R47" s="4"/>
      <c r="S47" s="4"/>
      <c r="T47" s="4"/>
      <c r="U47" s="4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</row>
    <row r="48" spans="4:32">
      <c r="D48" s="163" t="s">
        <v>46</v>
      </c>
      <c r="E48" s="4">
        <v>46</v>
      </c>
      <c r="F48" s="89"/>
      <c r="G48" s="150" t="s">
        <v>110</v>
      </c>
      <c r="H48" s="89"/>
      <c r="I48" s="89"/>
      <c r="J48" s="89"/>
      <c r="K48" s="89"/>
      <c r="L48" s="89"/>
      <c r="M48" s="4"/>
      <c r="N48" s="4"/>
      <c r="O48" s="4"/>
      <c r="P48" s="4"/>
      <c r="Q48" s="4"/>
      <c r="R48" s="4"/>
      <c r="S48" s="4"/>
      <c r="T48" s="4"/>
      <c r="U48" s="4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</row>
    <row r="49" spans="4:32">
      <c r="D49" s="10" t="s">
        <v>47</v>
      </c>
      <c r="E49">
        <v>47</v>
      </c>
      <c r="F49" s="89"/>
      <c r="G49" s="89" t="s">
        <v>164</v>
      </c>
      <c r="H49" s="89"/>
      <c r="I49" s="89"/>
      <c r="J49" s="150" t="s">
        <v>484</v>
      </c>
      <c r="K49" s="89"/>
      <c r="L49" s="89"/>
      <c r="M49" s="4"/>
      <c r="N49" s="4"/>
      <c r="O49" s="4"/>
      <c r="P49" s="4"/>
      <c r="Q49" s="4"/>
      <c r="R49" s="4"/>
      <c r="S49" s="4"/>
      <c r="T49" s="4"/>
      <c r="U49" s="4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</row>
    <row r="50" spans="4:32">
      <c r="D50" s="10" t="s">
        <v>48</v>
      </c>
      <c r="E50">
        <v>48</v>
      </c>
      <c r="F50" s="89"/>
      <c r="G50" s="89" t="s">
        <v>165</v>
      </c>
      <c r="H50" s="89"/>
      <c r="I50" s="89"/>
      <c r="J50" s="89" t="s">
        <v>204</v>
      </c>
      <c r="K50" s="89"/>
      <c r="L50" s="89"/>
      <c r="M50" s="4"/>
      <c r="N50" s="4"/>
      <c r="O50" s="4"/>
      <c r="P50" s="4"/>
      <c r="Q50" s="4"/>
      <c r="R50" s="4"/>
      <c r="S50" s="4"/>
      <c r="T50" s="4"/>
      <c r="U50" s="4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</row>
    <row r="51" spans="4:32">
      <c r="D51" s="10" t="s">
        <v>49</v>
      </c>
      <c r="E51">
        <v>49</v>
      </c>
      <c r="F51" s="89"/>
      <c r="G51" s="89" t="s">
        <v>166</v>
      </c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</row>
    <row r="52" spans="4:32">
      <c r="D52" s="10" t="s">
        <v>50</v>
      </c>
      <c r="E52">
        <v>50</v>
      </c>
      <c r="F52" s="89"/>
      <c r="G52" s="89" t="s">
        <v>167</v>
      </c>
      <c r="H52" s="89"/>
      <c r="I52" s="89"/>
      <c r="J52" s="150" t="s">
        <v>209</v>
      </c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</row>
    <row r="53" spans="4:32">
      <c r="F53" s="89"/>
      <c r="G53" s="89" t="s">
        <v>168</v>
      </c>
      <c r="H53" s="89"/>
      <c r="I53" s="89"/>
      <c r="J53" s="89" t="s">
        <v>210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</row>
    <row r="54" spans="4:32">
      <c r="F54" s="89"/>
      <c r="G54" s="89"/>
      <c r="H54" s="89"/>
      <c r="I54" s="89"/>
      <c r="J54" s="89" t="s">
        <v>211</v>
      </c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</row>
    <row r="55" spans="4:32">
      <c r="F55" s="89"/>
      <c r="G55" s="150" t="s">
        <v>109</v>
      </c>
      <c r="H55" s="150" t="s">
        <v>100</v>
      </c>
      <c r="I55" s="89"/>
      <c r="J55" s="161" t="s">
        <v>213</v>
      </c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  <c r="AB55" s="162"/>
      <c r="AC55" s="162"/>
      <c r="AD55" s="162"/>
      <c r="AE55" s="89"/>
      <c r="AF55" s="89"/>
    </row>
    <row r="56" spans="4:32">
      <c r="F56" s="89"/>
      <c r="G56" s="89" t="s">
        <v>164</v>
      </c>
      <c r="H56" s="89" t="s">
        <v>475</v>
      </c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</row>
    <row r="57" spans="4:32">
      <c r="F57" s="89"/>
      <c r="G57" s="89" t="s">
        <v>165</v>
      </c>
      <c r="H57" s="89" t="s">
        <v>476</v>
      </c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</row>
    <row r="58" spans="4:32">
      <c r="F58" s="89"/>
      <c r="G58" s="89" t="s">
        <v>169</v>
      </c>
      <c r="H58" s="155" t="s">
        <v>477</v>
      </c>
      <c r="I58" s="89"/>
      <c r="J58" s="89"/>
      <c r="K58" s="89"/>
      <c r="L58" s="89"/>
      <c r="M58" s="4"/>
      <c r="N58" s="4"/>
      <c r="O58" s="4"/>
      <c r="P58" s="4"/>
      <c r="Q58" s="4"/>
      <c r="R58" s="4"/>
      <c r="S58" s="4"/>
      <c r="T58" s="4"/>
      <c r="U58" s="4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</row>
    <row r="59" spans="4:32">
      <c r="F59" s="89"/>
      <c r="G59" s="89" t="s">
        <v>167</v>
      </c>
      <c r="H59" s="89"/>
      <c r="I59" s="89"/>
      <c r="J59" s="89"/>
      <c r="K59" s="89"/>
      <c r="L59" s="89"/>
      <c r="M59" s="4"/>
      <c r="N59" s="4"/>
      <c r="O59" s="4"/>
      <c r="P59" s="4"/>
      <c r="Q59" s="4"/>
      <c r="R59" s="4"/>
      <c r="S59" s="4"/>
      <c r="T59" s="4"/>
      <c r="U59" s="4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</row>
    <row r="60" spans="4:32">
      <c r="F60" s="89"/>
      <c r="G60" s="89" t="s">
        <v>168</v>
      </c>
      <c r="H60" s="89"/>
      <c r="I60" s="89"/>
      <c r="J60" s="89"/>
      <c r="K60" s="89"/>
      <c r="L60" s="89"/>
      <c r="M60" s="4"/>
      <c r="N60" s="4"/>
      <c r="O60" s="4"/>
      <c r="P60" s="4"/>
      <c r="Q60" s="4"/>
      <c r="R60" s="4"/>
      <c r="S60" s="4"/>
      <c r="T60" s="4"/>
      <c r="U60" s="4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</row>
    <row r="61" spans="4:32">
      <c r="F61" s="89"/>
      <c r="G61" s="89"/>
      <c r="H61" s="89"/>
      <c r="I61" s="89"/>
      <c r="J61" s="89"/>
      <c r="K61" s="89"/>
      <c r="L61" s="89"/>
      <c r="M61" s="4"/>
      <c r="N61" s="4"/>
      <c r="O61" s="4"/>
      <c r="P61" s="4"/>
      <c r="Q61" s="4"/>
      <c r="R61" s="4"/>
      <c r="S61" s="4"/>
      <c r="T61" s="4"/>
      <c r="U61" s="4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</row>
    <row r="62" spans="4:32">
      <c r="F62" s="89"/>
      <c r="G62" s="150" t="s">
        <v>170</v>
      </c>
      <c r="H62" s="89"/>
      <c r="I62" s="89"/>
      <c r="J62" s="89"/>
      <c r="K62" s="89"/>
      <c r="L62" s="89"/>
      <c r="M62" s="4"/>
      <c r="N62" s="4"/>
      <c r="O62" s="4"/>
      <c r="P62" s="4"/>
      <c r="Q62" s="4"/>
      <c r="R62" s="4"/>
      <c r="S62" s="4"/>
      <c r="T62" s="4"/>
      <c r="U62" s="4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</row>
    <row r="63" spans="4:32">
      <c r="F63" s="89"/>
      <c r="G63" s="89" t="s">
        <v>171</v>
      </c>
      <c r="H63" s="89"/>
      <c r="I63" s="89"/>
      <c r="J63" s="89"/>
      <c r="K63" s="89"/>
      <c r="L63" s="89"/>
      <c r="M63" s="4"/>
      <c r="N63" s="4"/>
      <c r="O63" s="4"/>
      <c r="P63" s="4"/>
      <c r="Q63" s="4"/>
      <c r="R63" s="4"/>
      <c r="S63" s="4"/>
      <c r="T63" s="4"/>
      <c r="U63" s="4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</row>
    <row r="64" spans="4:32">
      <c r="F64" s="89"/>
      <c r="G64" s="89" t="s">
        <v>172</v>
      </c>
      <c r="H64" s="89"/>
      <c r="I64" s="89"/>
      <c r="J64" s="89"/>
      <c r="K64" s="89"/>
      <c r="L64" s="89"/>
      <c r="M64" s="4"/>
      <c r="N64" s="4"/>
      <c r="O64" s="4"/>
      <c r="P64" s="4"/>
      <c r="Q64" s="4"/>
      <c r="R64" s="4"/>
      <c r="S64" s="4"/>
      <c r="T64" s="4"/>
      <c r="U64" s="4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</row>
    <row r="65" spans="6:32">
      <c r="F65" s="89"/>
      <c r="G65" s="89" t="s">
        <v>173</v>
      </c>
      <c r="H65" s="89"/>
      <c r="I65" s="89"/>
      <c r="J65" s="89"/>
      <c r="K65" s="89"/>
      <c r="L65" s="89"/>
      <c r="M65" s="4"/>
      <c r="N65" s="4"/>
      <c r="O65" s="4"/>
      <c r="P65" s="4"/>
      <c r="Q65" s="4"/>
      <c r="R65" s="4"/>
      <c r="S65" s="4"/>
      <c r="T65" s="4"/>
      <c r="U65" s="4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</row>
    <row r="66" spans="6:32">
      <c r="F66" s="89"/>
      <c r="G66" s="89"/>
      <c r="H66" s="89"/>
      <c r="I66" s="89"/>
      <c r="J66" s="89"/>
      <c r="K66" s="89"/>
      <c r="L66" s="89"/>
      <c r="M66" s="4"/>
      <c r="N66" s="4"/>
      <c r="O66" s="4"/>
      <c r="P66" s="4"/>
      <c r="Q66" s="4"/>
      <c r="R66" s="4"/>
      <c r="S66" s="4"/>
      <c r="T66" s="4"/>
      <c r="U66" s="4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</row>
    <row r="67" spans="6:32">
      <c r="F67" s="89"/>
      <c r="G67" s="150" t="s">
        <v>182</v>
      </c>
      <c r="H67" s="89"/>
      <c r="I67" s="89"/>
      <c r="J67" s="89"/>
      <c r="K67" s="89"/>
      <c r="L67" s="89"/>
      <c r="M67" s="4"/>
      <c r="N67" s="4"/>
      <c r="O67" s="4"/>
      <c r="P67" s="4"/>
      <c r="Q67" s="4"/>
      <c r="R67" s="4"/>
      <c r="S67" s="4"/>
      <c r="T67" s="4"/>
      <c r="U67" s="4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</row>
    <row r="68" spans="6:32">
      <c r="F68" s="89"/>
      <c r="G68" s="89" t="s">
        <v>183</v>
      </c>
      <c r="H68" s="89"/>
      <c r="I68" s="89"/>
      <c r="J68" s="89"/>
      <c r="K68" s="89"/>
      <c r="L68" s="89"/>
      <c r="M68" s="4"/>
      <c r="N68" s="4"/>
      <c r="O68" s="4"/>
      <c r="P68" s="4"/>
      <c r="Q68" s="4"/>
      <c r="R68" s="4"/>
      <c r="S68" s="4"/>
      <c r="T68" s="4"/>
      <c r="U68" s="4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</row>
    <row r="69" spans="6:32">
      <c r="F69" s="89"/>
      <c r="G69" s="89" t="s">
        <v>184</v>
      </c>
      <c r="H69" s="89"/>
      <c r="I69" s="89"/>
      <c r="J69" s="89"/>
      <c r="K69" s="89"/>
      <c r="L69" s="89"/>
      <c r="M69" s="4"/>
      <c r="N69" s="4"/>
      <c r="O69" s="4"/>
      <c r="P69" s="4"/>
      <c r="Q69" s="4"/>
      <c r="R69" s="4"/>
      <c r="S69" s="4"/>
      <c r="T69" s="4"/>
      <c r="U69" s="4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</row>
    <row r="70" spans="6:32">
      <c r="F70" s="89"/>
      <c r="G70" s="89"/>
      <c r="H70" s="89"/>
      <c r="I70" s="89"/>
      <c r="J70" s="89"/>
      <c r="K70" s="89"/>
      <c r="L70" s="89"/>
      <c r="M70" s="4"/>
      <c r="N70" s="4"/>
      <c r="O70" s="4"/>
      <c r="P70" s="4"/>
      <c r="Q70" s="4"/>
      <c r="R70" s="4"/>
      <c r="S70" s="4"/>
      <c r="T70" s="4"/>
      <c r="U70" s="4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</row>
    <row r="71" spans="6:32">
      <c r="F71" s="89"/>
      <c r="G71" s="150" t="s">
        <v>181</v>
      </c>
      <c r="H71" s="89"/>
      <c r="I71" s="89"/>
      <c r="J71" s="89"/>
      <c r="K71" s="89"/>
      <c r="L71" s="89"/>
      <c r="M71" s="4"/>
      <c r="N71" s="4"/>
      <c r="O71" s="4"/>
      <c r="P71" s="4"/>
      <c r="Q71" s="4"/>
      <c r="R71" s="4"/>
      <c r="S71" s="4"/>
      <c r="T71" s="4"/>
      <c r="U71" s="4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</row>
    <row r="72" spans="6:32">
      <c r="F72" s="89"/>
      <c r="G72" s="89" t="s">
        <v>177</v>
      </c>
      <c r="H72" s="89"/>
      <c r="I72" s="89"/>
      <c r="J72" s="89"/>
      <c r="K72" s="89"/>
      <c r="L72" s="89"/>
      <c r="M72" s="4"/>
      <c r="N72" s="4"/>
      <c r="O72" s="4"/>
      <c r="P72" s="4"/>
      <c r="Q72" s="4"/>
      <c r="R72" s="4"/>
      <c r="S72" s="4"/>
      <c r="T72" s="4"/>
      <c r="U72" s="4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</row>
    <row r="73" spans="6:32">
      <c r="F73" s="89"/>
      <c r="G73" s="89" t="s">
        <v>180</v>
      </c>
      <c r="H73" s="89"/>
      <c r="I73" s="89"/>
      <c r="J73" s="89"/>
      <c r="K73" s="89"/>
      <c r="L73" s="89"/>
      <c r="M73" s="4"/>
      <c r="N73" s="4"/>
      <c r="O73" s="4"/>
      <c r="P73" s="4"/>
      <c r="Q73" s="4"/>
      <c r="R73" s="4"/>
      <c r="S73" s="4"/>
      <c r="T73" s="4"/>
      <c r="U73" s="4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</row>
    <row r="74" spans="6:32">
      <c r="F74" s="89"/>
      <c r="G74" s="89" t="s">
        <v>178</v>
      </c>
      <c r="H74" s="89"/>
      <c r="I74" s="89"/>
      <c r="J74" s="89"/>
      <c r="K74" s="89"/>
      <c r="L74" s="89"/>
      <c r="M74" s="4"/>
      <c r="N74" s="4"/>
      <c r="O74" s="4"/>
      <c r="P74" s="4"/>
      <c r="Q74" s="4"/>
      <c r="R74" s="4"/>
      <c r="S74" s="4"/>
      <c r="T74" s="4"/>
      <c r="U74" s="4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</row>
    <row r="75" spans="6:32">
      <c r="F75" s="89"/>
      <c r="G75" s="89" t="s">
        <v>179</v>
      </c>
      <c r="H75" s="89"/>
      <c r="I75" s="89"/>
      <c r="J75" s="89"/>
      <c r="K75" s="89"/>
      <c r="L75" s="89"/>
      <c r="M75" s="4"/>
      <c r="N75" s="4"/>
      <c r="O75" s="4"/>
      <c r="P75" s="4"/>
      <c r="Q75" s="4"/>
      <c r="R75" s="4"/>
      <c r="S75" s="4"/>
      <c r="T75" s="4"/>
      <c r="U75" s="4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</row>
    <row r="76" spans="6:32">
      <c r="F76" s="89"/>
      <c r="G76" s="89"/>
      <c r="H76" s="89"/>
      <c r="I76" s="89"/>
      <c r="J76" s="89"/>
      <c r="K76" s="89"/>
      <c r="L76" s="89"/>
      <c r="M76" s="4"/>
      <c r="N76" s="4"/>
      <c r="O76" s="4"/>
      <c r="P76" s="4"/>
      <c r="Q76" s="4"/>
      <c r="R76" s="4"/>
      <c r="S76" s="4"/>
      <c r="T76" s="4"/>
      <c r="U76" s="4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</row>
    <row r="77" spans="6:32">
      <c r="F77" s="89"/>
      <c r="G77" s="150" t="s">
        <v>215</v>
      </c>
      <c r="H77" s="89"/>
      <c r="I77" s="89"/>
      <c r="J77" s="89"/>
      <c r="K77" s="89"/>
      <c r="L77" s="89"/>
      <c r="M77" s="4"/>
      <c r="N77" s="4"/>
      <c r="O77" s="4"/>
      <c r="P77" s="4"/>
      <c r="Q77" s="4"/>
      <c r="R77" s="4"/>
      <c r="S77" s="4"/>
      <c r="T77" s="4"/>
      <c r="U77" s="4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</row>
    <row r="78" spans="6:32">
      <c r="F78" s="89"/>
      <c r="G78" s="89" t="s">
        <v>216</v>
      </c>
      <c r="H78" s="89"/>
      <c r="I78" s="89"/>
      <c r="J78" s="89"/>
      <c r="K78" s="89"/>
      <c r="L78" s="89"/>
      <c r="M78" s="4"/>
      <c r="N78" s="4"/>
      <c r="O78" s="4"/>
      <c r="P78" s="4"/>
      <c r="Q78" s="4"/>
      <c r="R78" s="4"/>
      <c r="S78" s="4"/>
      <c r="T78" s="4"/>
      <c r="U78" s="4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</row>
    <row r="79" spans="6:32">
      <c r="F79" s="89"/>
      <c r="G79" s="89" t="s">
        <v>217</v>
      </c>
      <c r="H79" s="89"/>
      <c r="I79" s="89"/>
      <c r="J79" s="89"/>
      <c r="K79" s="89"/>
      <c r="L79" s="89"/>
      <c r="M79" s="4"/>
      <c r="N79" s="4"/>
      <c r="O79" s="4"/>
      <c r="P79" s="4"/>
      <c r="Q79" s="4"/>
      <c r="R79" s="4"/>
      <c r="S79" s="4"/>
      <c r="T79" s="4"/>
      <c r="U79" s="4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</row>
    <row r="80" spans="6:32">
      <c r="F80" s="89"/>
      <c r="G80" s="89" t="s">
        <v>468</v>
      </c>
      <c r="H80" s="89"/>
      <c r="I80" s="89"/>
      <c r="J80" s="89"/>
      <c r="K80" s="89"/>
      <c r="L80" s="89"/>
      <c r="M80" s="4"/>
      <c r="N80" s="4"/>
      <c r="O80" s="4"/>
      <c r="P80" s="4"/>
      <c r="Q80" s="4"/>
      <c r="R80" s="4"/>
      <c r="S80" s="4"/>
      <c r="T80" s="4"/>
      <c r="U80" s="4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</row>
    <row r="81" spans="6:32">
      <c r="F81" s="89"/>
      <c r="G81" s="89"/>
      <c r="H81" s="89"/>
      <c r="I81" s="89"/>
      <c r="J81" s="89"/>
      <c r="K81" s="89"/>
      <c r="L81" s="89"/>
      <c r="M81" s="4"/>
      <c r="N81" s="4"/>
      <c r="O81" s="4"/>
      <c r="P81" s="4"/>
      <c r="Q81" s="4"/>
      <c r="R81" s="4"/>
      <c r="S81" s="4"/>
      <c r="T81" s="4"/>
      <c r="U81" s="4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</row>
    <row r="82" spans="6:32">
      <c r="F82" s="89"/>
      <c r="G82" s="89"/>
      <c r="H82" s="89"/>
      <c r="I82" s="89"/>
      <c r="J82" s="89"/>
      <c r="K82" s="89"/>
      <c r="L82" s="89"/>
      <c r="M82" s="4"/>
      <c r="N82" s="4"/>
      <c r="O82" s="4"/>
      <c r="P82" s="4"/>
      <c r="Q82" s="4"/>
      <c r="R82" s="4"/>
      <c r="S82" s="4"/>
      <c r="T82" s="4"/>
      <c r="U82" s="4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</row>
    <row r="83" spans="6:32">
      <c r="F83" s="89"/>
      <c r="G83" s="89"/>
    </row>
    <row r="84" spans="6:32">
      <c r="F84" s="89"/>
      <c r="G84" s="89"/>
    </row>
  </sheetData>
  <mergeCells count="1">
    <mergeCell ref="J55:AD5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53"/>
  <sheetViews>
    <sheetView workbookViewId="0">
      <pane xSplit="2" topLeftCell="C1" activePane="topRight" state="frozen"/>
      <selection pane="topRight" activeCell="J802" sqref="J802"/>
    </sheetView>
  </sheetViews>
  <sheetFormatPr baseColWidth="10" defaultRowHeight="15" x14ac:dyDescent="0"/>
  <cols>
    <col min="1" max="1" width="10.83203125" style="11"/>
    <col min="2" max="2" width="14.5" style="11" bestFit="1" customWidth="1"/>
    <col min="3" max="3" width="14.5" style="15" hidden="1" customWidth="1"/>
    <col min="4" max="4" width="14.5" style="15" customWidth="1"/>
    <col min="5" max="5" width="14.5" style="98" customWidth="1"/>
    <col min="6" max="6" width="14.5" style="15" hidden="1" customWidth="1"/>
    <col min="7" max="7" width="14.5" style="15" customWidth="1"/>
    <col min="8" max="8" width="14.5" style="129" customWidth="1"/>
    <col min="9" max="9" width="14.5" style="15" hidden="1" customWidth="1"/>
    <col min="10" max="10" width="14.5" customWidth="1"/>
    <col min="11" max="12" width="14.5" style="15" customWidth="1"/>
    <col min="13" max="13" width="10.5" style="15" customWidth="1"/>
    <col min="14" max="14" width="11.83203125" bestFit="1" customWidth="1"/>
    <col min="17" max="17" width="39.83203125" customWidth="1"/>
    <col min="18" max="18" width="6.1640625" style="127" bestFit="1" customWidth="1"/>
    <col min="19" max="19" width="15.6640625" style="89" bestFit="1" customWidth="1"/>
    <col min="20" max="20" width="17" style="89" bestFit="1" customWidth="1"/>
    <col min="21" max="21" width="29.83203125" style="89" hidden="1" customWidth="1"/>
    <col min="22" max="22" width="33" style="89" hidden="1" customWidth="1"/>
    <col min="23" max="23" width="29.5" style="89" hidden="1" customWidth="1"/>
    <col min="24" max="24" width="5.6640625" style="89" bestFit="1" customWidth="1"/>
    <col min="25" max="25" width="30.5" bestFit="1" customWidth="1"/>
    <col min="26" max="26" width="30.83203125" style="67" bestFit="1" customWidth="1"/>
    <col min="27" max="27" width="12" bestFit="1" customWidth="1"/>
    <col min="28" max="28" width="17.1640625" bestFit="1" customWidth="1"/>
    <col min="29" max="29" width="17.83203125" bestFit="1" customWidth="1"/>
    <col min="30" max="30" width="39.5" style="67" bestFit="1" customWidth="1"/>
    <col min="31" max="31" width="15.5" style="67" bestFit="1" customWidth="1"/>
    <col min="32" max="32" width="27.6640625" style="67" bestFit="1" customWidth="1"/>
    <col min="33" max="33" width="20.83203125" bestFit="1" customWidth="1"/>
    <col min="34" max="34" width="23" bestFit="1" customWidth="1"/>
    <col min="35" max="35" width="15.33203125" style="93" hidden="1" customWidth="1"/>
    <col min="36" max="36" width="21.1640625" style="93" bestFit="1" customWidth="1"/>
    <col min="37" max="37" width="15.33203125" style="93" customWidth="1"/>
    <col min="38" max="38" width="25.83203125" style="67" bestFit="1" customWidth="1"/>
    <col min="39" max="39" width="23.1640625" style="102" bestFit="1" customWidth="1"/>
    <col min="40" max="40" width="14.1640625" bestFit="1" customWidth="1"/>
  </cols>
  <sheetData>
    <row r="1" spans="1:40" ht="20">
      <c r="A1" s="11" t="s">
        <v>101</v>
      </c>
      <c r="B1" s="11" t="s">
        <v>0</v>
      </c>
      <c r="C1" s="15" t="s">
        <v>471</v>
      </c>
      <c r="D1" s="3" t="s">
        <v>107</v>
      </c>
      <c r="E1" s="130" t="s">
        <v>206</v>
      </c>
      <c r="F1" s="3" t="s">
        <v>472</v>
      </c>
      <c r="G1" s="3" t="s">
        <v>106</v>
      </c>
      <c r="H1" s="128" t="s">
        <v>207</v>
      </c>
      <c r="I1" s="3" t="s">
        <v>473</v>
      </c>
      <c r="J1" s="3" t="s">
        <v>108</v>
      </c>
      <c r="K1" s="92" t="s">
        <v>208</v>
      </c>
      <c r="L1" s="91" t="s">
        <v>214</v>
      </c>
      <c r="M1" s="91" t="s">
        <v>470</v>
      </c>
      <c r="N1" s="3" t="s">
        <v>51</v>
      </c>
      <c r="O1" s="92" t="s">
        <v>98</v>
      </c>
      <c r="P1" s="92" t="s">
        <v>99</v>
      </c>
      <c r="Q1" s="92" t="s">
        <v>112</v>
      </c>
      <c r="R1" s="92" t="s">
        <v>474</v>
      </c>
      <c r="S1" s="92" t="s">
        <v>478</v>
      </c>
      <c r="T1" s="92" t="s">
        <v>479</v>
      </c>
      <c r="U1" s="92" t="s">
        <v>188</v>
      </c>
      <c r="V1" s="92" t="s">
        <v>187</v>
      </c>
      <c r="W1" s="92" t="s">
        <v>189</v>
      </c>
      <c r="X1" s="92" t="s">
        <v>205</v>
      </c>
      <c r="Y1" s="3" t="s">
        <v>480</v>
      </c>
      <c r="Z1" s="66" t="s">
        <v>481</v>
      </c>
      <c r="AA1" s="3" t="s">
        <v>100</v>
      </c>
      <c r="AB1" s="3" t="s">
        <v>482</v>
      </c>
      <c r="AC1" s="3" t="s">
        <v>483</v>
      </c>
      <c r="AD1" s="90" t="s">
        <v>485</v>
      </c>
      <c r="AE1" s="66" t="s">
        <v>113</v>
      </c>
      <c r="AF1" s="66" t="s">
        <v>170</v>
      </c>
      <c r="AG1" s="3" t="s">
        <v>486</v>
      </c>
      <c r="AH1" s="66" t="s">
        <v>487</v>
      </c>
      <c r="AI1" s="103" t="s">
        <v>215</v>
      </c>
      <c r="AJ1" s="103" t="s">
        <v>469</v>
      </c>
      <c r="AK1" s="103" t="s">
        <v>489</v>
      </c>
      <c r="AL1" s="66" t="s">
        <v>212</v>
      </c>
      <c r="AM1" s="101" t="s">
        <v>488</v>
      </c>
      <c r="AN1" s="66"/>
    </row>
    <row r="2" spans="1:40">
      <c r="A2" s="11">
        <v>2000</v>
      </c>
      <c r="B2" s="12">
        <v>1</v>
      </c>
      <c r="C2">
        <v>3</v>
      </c>
      <c r="D2">
        <f t="shared" ref="D2:D65" si="0">25-(C2-1)</f>
        <v>23</v>
      </c>
      <c r="E2" s="131">
        <f>D2/25</f>
        <v>0.92</v>
      </c>
      <c r="F2">
        <v>4</v>
      </c>
      <c r="G2">
        <f>35-(F2-1)</f>
        <v>32</v>
      </c>
      <c r="H2" s="129">
        <f>G2/35</f>
        <v>0.91428571428571426</v>
      </c>
      <c r="I2">
        <v>3</v>
      </c>
      <c r="J2">
        <f>19-(I2-1)</f>
        <v>17</v>
      </c>
      <c r="K2" s="99">
        <f>J2/19</f>
        <v>0.89473684210526316</v>
      </c>
      <c r="L2" s="97">
        <f>(E2+H2+K2)/3</f>
        <v>0.90967418546365908</v>
      </c>
      <c r="M2" s="119">
        <v>0</v>
      </c>
      <c r="N2" s="23">
        <v>1</v>
      </c>
      <c r="O2" s="89">
        <v>1</v>
      </c>
      <c r="P2" s="89">
        <v>1</v>
      </c>
      <c r="Q2" s="89" t="str">
        <f>N2&amp;O2&amp;P2</f>
        <v>111</v>
      </c>
      <c r="R2" s="89">
        <v>1</v>
      </c>
      <c r="S2" s="89">
        <f>IF(Q2="111",1,0)</f>
        <v>1</v>
      </c>
      <c r="T2" s="89">
        <f>IF(Q2="000",1,0)</f>
        <v>0</v>
      </c>
      <c r="U2" s="89">
        <f>IF(Q2="100",1,0)</f>
        <v>0</v>
      </c>
      <c r="V2" s="89">
        <f>IF(Q2="011",1,0)</f>
        <v>0</v>
      </c>
      <c r="W2" s="89">
        <f>IF(Q2="211",1,0)</f>
        <v>0</v>
      </c>
      <c r="X2" s="89">
        <f>IF(U2+V2+W2=1,1,0)</f>
        <v>0</v>
      </c>
      <c r="Y2">
        <v>4.9000000000000004</v>
      </c>
      <c r="Z2" s="85">
        <v>24258</v>
      </c>
      <c r="AA2">
        <v>1</v>
      </c>
      <c r="AB2">
        <v>0</v>
      </c>
      <c r="AC2">
        <v>0</v>
      </c>
      <c r="AD2" s="67">
        <v>16799</v>
      </c>
      <c r="AE2" s="76">
        <v>4447100</v>
      </c>
      <c r="AF2" s="67">
        <v>119020</v>
      </c>
      <c r="AG2" s="74">
        <v>0</v>
      </c>
      <c r="AH2" s="74">
        <v>0</v>
      </c>
      <c r="AI2" s="93">
        <v>6438438</v>
      </c>
      <c r="AJ2" s="93">
        <f>AI2/1000</f>
        <v>6438.4380000000001</v>
      </c>
      <c r="AK2" s="117">
        <f>AJ2/AF2</f>
        <v>5.4095429339606788E-2</v>
      </c>
      <c r="AL2" s="67">
        <v>1733</v>
      </c>
      <c r="AM2" s="100">
        <f>(AL2/AF2)*100</f>
        <v>1.4560578054108553</v>
      </c>
    </row>
    <row r="3" spans="1:40">
      <c r="A3" s="11">
        <v>2000</v>
      </c>
      <c r="B3" s="12">
        <v>2</v>
      </c>
      <c r="C3">
        <v>12</v>
      </c>
      <c r="D3">
        <f t="shared" si="0"/>
        <v>14</v>
      </c>
      <c r="E3" s="131">
        <f t="shared" ref="E3:E66" si="1">D3/25</f>
        <v>0.56000000000000005</v>
      </c>
      <c r="F3">
        <v>3</v>
      </c>
      <c r="G3" s="126">
        <f t="shared" ref="G3:G66" si="2">35-(F3-1)</f>
        <v>33</v>
      </c>
      <c r="H3" s="129">
        <f t="shared" ref="H3:H66" si="3">G3/35</f>
        <v>0.94285714285714284</v>
      </c>
      <c r="I3">
        <v>3</v>
      </c>
      <c r="J3" s="126">
        <f t="shared" ref="J3:J66" si="4">19-(I3-1)</f>
        <v>17</v>
      </c>
      <c r="K3" s="99">
        <f t="shared" ref="K3:K66" si="5">J3/19</f>
        <v>0.89473684210526316</v>
      </c>
      <c r="L3" s="97">
        <f>(H3+K3)/2</f>
        <v>0.91879699248120295</v>
      </c>
      <c r="M3" s="119">
        <v>0</v>
      </c>
      <c r="N3" s="14">
        <v>1</v>
      </c>
      <c r="O3" s="89">
        <v>0</v>
      </c>
      <c r="P3" s="89">
        <v>0</v>
      </c>
      <c r="Q3" s="89" t="str">
        <f t="shared" ref="Q3:Q66" si="6">N3&amp;O3&amp;P3</f>
        <v>100</v>
      </c>
      <c r="R3" s="89">
        <v>2</v>
      </c>
      <c r="S3" s="89">
        <f t="shared" ref="S3:S66" si="7">IF(Q3="111",1,0)</f>
        <v>0</v>
      </c>
      <c r="T3" s="89">
        <f t="shared" ref="T3:T66" si="8">IF(Q3="000",1,0)</f>
        <v>0</v>
      </c>
      <c r="U3" s="89">
        <f t="shared" ref="U3:U66" si="9">IF(Q3="100",1,0)</f>
        <v>1</v>
      </c>
      <c r="V3" s="89">
        <f t="shared" ref="V3:V66" si="10">IF(Q3="011",1,0)</f>
        <v>0</v>
      </c>
      <c r="W3" s="89">
        <f t="shared" ref="W3:W66" si="11">IF(Q3="211",1,0)</f>
        <v>0</v>
      </c>
      <c r="X3" s="89">
        <f t="shared" ref="X3:X66" si="12">IF(U3+V3+W3=1,1,0)</f>
        <v>1</v>
      </c>
      <c r="Y3">
        <v>5.9</v>
      </c>
      <c r="Z3" s="85">
        <v>31651</v>
      </c>
      <c r="AA3">
        <v>1</v>
      </c>
      <c r="AB3">
        <v>0</v>
      </c>
      <c r="AC3">
        <v>0</v>
      </c>
      <c r="AD3" s="67">
        <v>7257</v>
      </c>
      <c r="AE3" s="76">
        <v>626932</v>
      </c>
      <c r="AF3" s="67">
        <v>26853</v>
      </c>
      <c r="AG3" s="74">
        <v>0</v>
      </c>
      <c r="AH3" s="74">
        <v>0</v>
      </c>
      <c r="AI3" s="93">
        <v>1423287</v>
      </c>
      <c r="AJ3" s="93">
        <f t="shared" ref="AJ3:AJ66" si="13">AI3/1000</f>
        <v>1423.287</v>
      </c>
      <c r="AK3" s="117">
        <f t="shared" ref="AK3:AK66" si="14">AJ3/AF3</f>
        <v>5.3002904703385097E-2</v>
      </c>
      <c r="AL3" s="67">
        <v>424</v>
      </c>
      <c r="AM3" s="100">
        <f t="shared" ref="AM3:AM66" si="15">(AL3/AF3)*100</f>
        <v>1.5789669683089413</v>
      </c>
    </row>
    <row r="4" spans="1:40" s="89" customFormat="1">
      <c r="A4" s="11">
        <v>2000</v>
      </c>
      <c r="B4" s="12">
        <v>3</v>
      </c>
      <c r="C4">
        <v>12</v>
      </c>
      <c r="D4">
        <f t="shared" si="0"/>
        <v>14</v>
      </c>
      <c r="E4" s="131">
        <f t="shared" si="1"/>
        <v>0.56000000000000005</v>
      </c>
      <c r="F4">
        <v>4</v>
      </c>
      <c r="G4" s="126">
        <f t="shared" si="2"/>
        <v>32</v>
      </c>
      <c r="H4" s="129">
        <f t="shared" si="3"/>
        <v>0.91428571428571426</v>
      </c>
      <c r="I4">
        <v>12</v>
      </c>
      <c r="J4" s="126">
        <f t="shared" si="4"/>
        <v>8</v>
      </c>
      <c r="K4" s="99">
        <f t="shared" si="5"/>
        <v>0.42105263157894735</v>
      </c>
      <c r="L4" s="120">
        <f>H4</f>
        <v>0.91428571428571426</v>
      </c>
      <c r="M4" s="121">
        <v>1</v>
      </c>
      <c r="N4" s="23">
        <v>0</v>
      </c>
      <c r="O4" s="89">
        <v>0</v>
      </c>
      <c r="P4" s="89">
        <v>2</v>
      </c>
      <c r="Q4" s="89" t="str">
        <f t="shared" si="6"/>
        <v>002</v>
      </c>
      <c r="R4" s="89">
        <v>2</v>
      </c>
      <c r="S4" s="89">
        <f t="shared" si="7"/>
        <v>0</v>
      </c>
      <c r="T4" s="89">
        <f t="shared" si="8"/>
        <v>0</v>
      </c>
      <c r="U4" s="89">
        <f t="shared" si="9"/>
        <v>0</v>
      </c>
      <c r="V4" s="89">
        <v>1</v>
      </c>
      <c r="W4" s="89">
        <f t="shared" si="11"/>
        <v>0</v>
      </c>
      <c r="X4" s="89">
        <f t="shared" si="12"/>
        <v>1</v>
      </c>
      <c r="Y4" s="89">
        <v>4.0999999999999996</v>
      </c>
      <c r="Z4" s="85">
        <v>26232</v>
      </c>
      <c r="AA4" s="89">
        <v>1</v>
      </c>
      <c r="AB4" s="89">
        <v>0</v>
      </c>
      <c r="AC4" s="89">
        <v>0</v>
      </c>
      <c r="AD4" s="93">
        <v>23599</v>
      </c>
      <c r="AE4" s="122">
        <v>5130632</v>
      </c>
      <c r="AF4" s="93">
        <v>165912</v>
      </c>
      <c r="AG4" s="123">
        <v>8</v>
      </c>
      <c r="AH4" s="123">
        <v>8</v>
      </c>
      <c r="AI4" s="93">
        <v>8100737</v>
      </c>
      <c r="AJ4" s="93">
        <f t="shared" si="13"/>
        <v>8100.7370000000001</v>
      </c>
      <c r="AK4" s="117">
        <f t="shared" si="14"/>
        <v>4.8825503881575777E-2</v>
      </c>
      <c r="AL4" s="93">
        <v>1585</v>
      </c>
      <c r="AM4" s="124">
        <f t="shared" si="15"/>
        <v>0.95532571483678097</v>
      </c>
    </row>
    <row r="5" spans="1:40">
      <c r="A5" s="11">
        <v>2000</v>
      </c>
      <c r="B5" s="12">
        <v>4</v>
      </c>
      <c r="C5">
        <v>3</v>
      </c>
      <c r="D5">
        <f t="shared" si="0"/>
        <v>23</v>
      </c>
      <c r="E5" s="131">
        <f t="shared" si="1"/>
        <v>0.92</v>
      </c>
      <c r="F5">
        <v>3</v>
      </c>
      <c r="G5" s="126">
        <f t="shared" si="2"/>
        <v>33</v>
      </c>
      <c r="H5" s="129">
        <f t="shared" si="3"/>
        <v>0.94285714285714284</v>
      </c>
      <c r="I5">
        <v>1</v>
      </c>
      <c r="J5" s="126">
        <f t="shared" si="4"/>
        <v>19</v>
      </c>
      <c r="K5" s="99">
        <f t="shared" si="5"/>
        <v>1</v>
      </c>
      <c r="L5" s="97">
        <f>(E5+H5+K5)/3</f>
        <v>0.95428571428571429</v>
      </c>
      <c r="M5" s="119">
        <v>0</v>
      </c>
      <c r="N5" s="23">
        <v>0</v>
      </c>
      <c r="O5" s="89">
        <v>1</v>
      </c>
      <c r="P5" s="89">
        <v>1</v>
      </c>
      <c r="Q5" s="89" t="str">
        <f t="shared" si="6"/>
        <v>011</v>
      </c>
      <c r="R5" s="89">
        <v>2</v>
      </c>
      <c r="S5" s="89">
        <f t="shared" si="7"/>
        <v>0</v>
      </c>
      <c r="T5" s="89">
        <f t="shared" si="8"/>
        <v>0</v>
      </c>
      <c r="U5" s="89">
        <f t="shared" si="9"/>
        <v>0</v>
      </c>
      <c r="V5" s="89">
        <f t="shared" si="10"/>
        <v>1</v>
      </c>
      <c r="W5" s="89">
        <f t="shared" si="11"/>
        <v>0</v>
      </c>
      <c r="X5" s="89">
        <f t="shared" si="12"/>
        <v>1</v>
      </c>
      <c r="Y5">
        <v>4.4000000000000004</v>
      </c>
      <c r="Z5" s="85">
        <v>22784</v>
      </c>
      <c r="AA5">
        <v>1</v>
      </c>
      <c r="AB5">
        <v>0</v>
      </c>
      <c r="AC5">
        <v>0</v>
      </c>
      <c r="AD5" s="67">
        <v>7829</v>
      </c>
      <c r="AE5" s="76">
        <v>2673400</v>
      </c>
      <c r="AF5" s="67">
        <v>68809</v>
      </c>
      <c r="AG5" s="74">
        <v>16</v>
      </c>
      <c r="AH5" s="74">
        <v>16</v>
      </c>
      <c r="AI5" s="93">
        <v>4870561</v>
      </c>
      <c r="AJ5" s="93">
        <f t="shared" si="13"/>
        <v>4870.5609999999997</v>
      </c>
      <c r="AK5" s="117">
        <f t="shared" si="14"/>
        <v>7.0783778284817384E-2</v>
      </c>
      <c r="AL5" s="67">
        <v>2105</v>
      </c>
      <c r="AM5" s="100">
        <f t="shared" si="15"/>
        <v>3.0591928381461728</v>
      </c>
    </row>
    <row r="6" spans="1:40">
      <c r="A6" s="11">
        <v>2000</v>
      </c>
      <c r="B6" s="12">
        <v>5</v>
      </c>
      <c r="C6">
        <v>3</v>
      </c>
      <c r="D6">
        <f t="shared" si="0"/>
        <v>23</v>
      </c>
      <c r="E6" s="131">
        <f t="shared" si="1"/>
        <v>0.92</v>
      </c>
      <c r="F6">
        <v>3</v>
      </c>
      <c r="G6" s="126">
        <f t="shared" si="2"/>
        <v>33</v>
      </c>
      <c r="H6" s="129">
        <f t="shared" si="3"/>
        <v>0.94285714285714284</v>
      </c>
      <c r="I6">
        <v>3</v>
      </c>
      <c r="J6" s="126">
        <f t="shared" si="4"/>
        <v>17</v>
      </c>
      <c r="K6" s="99">
        <f t="shared" si="5"/>
        <v>0.89473684210526316</v>
      </c>
      <c r="L6" s="97">
        <f>(E6+H6+K6)/3</f>
        <v>0.91919799498746879</v>
      </c>
      <c r="M6" s="119">
        <v>0</v>
      </c>
      <c r="N6" s="23">
        <v>1</v>
      </c>
      <c r="O6" s="89">
        <v>1</v>
      </c>
      <c r="P6" s="89">
        <v>1</v>
      </c>
      <c r="Q6" s="89" t="str">
        <f t="shared" si="6"/>
        <v>111</v>
      </c>
      <c r="R6" s="89">
        <v>1</v>
      </c>
      <c r="S6" s="89">
        <f t="shared" si="7"/>
        <v>1</v>
      </c>
      <c r="T6" s="89">
        <f t="shared" si="8"/>
        <v>0</v>
      </c>
      <c r="U6" s="89">
        <f t="shared" si="9"/>
        <v>0</v>
      </c>
      <c r="V6" s="89">
        <f t="shared" si="10"/>
        <v>0</v>
      </c>
      <c r="W6" s="89">
        <f t="shared" si="11"/>
        <v>0</v>
      </c>
      <c r="X6" s="89">
        <f t="shared" si="12"/>
        <v>0</v>
      </c>
      <c r="Y6">
        <v>4.7</v>
      </c>
      <c r="Z6" s="85">
        <v>33095</v>
      </c>
      <c r="AA6">
        <v>1</v>
      </c>
      <c r="AB6">
        <v>0</v>
      </c>
      <c r="AC6">
        <v>0</v>
      </c>
      <c r="AD6" s="67">
        <v>177920</v>
      </c>
      <c r="AE6" s="76">
        <v>33871648</v>
      </c>
      <c r="AF6" s="67">
        <v>1362995</v>
      </c>
      <c r="AG6" s="74">
        <v>12</v>
      </c>
      <c r="AH6" s="74">
        <v>12</v>
      </c>
      <c r="AI6" s="93">
        <v>83807959</v>
      </c>
      <c r="AJ6" s="93">
        <f t="shared" si="13"/>
        <v>83807.959000000003</v>
      </c>
      <c r="AK6" s="117">
        <f t="shared" si="14"/>
        <v>6.1488089831584124E-2</v>
      </c>
      <c r="AL6" s="67">
        <v>18055</v>
      </c>
      <c r="AM6" s="100">
        <f t="shared" si="15"/>
        <v>1.3246563633762414</v>
      </c>
    </row>
    <row r="7" spans="1:40" s="89" customFormat="1">
      <c r="A7" s="11">
        <v>2000</v>
      </c>
      <c r="B7" s="12">
        <v>6</v>
      </c>
      <c r="C7">
        <v>12</v>
      </c>
      <c r="D7">
        <f t="shared" si="0"/>
        <v>14</v>
      </c>
      <c r="E7" s="131">
        <f t="shared" si="1"/>
        <v>0.56000000000000005</v>
      </c>
      <c r="F7">
        <v>3</v>
      </c>
      <c r="G7" s="126">
        <f t="shared" si="2"/>
        <v>33</v>
      </c>
      <c r="H7" s="129">
        <f t="shared" si="3"/>
        <v>0.94285714285714284</v>
      </c>
      <c r="I7">
        <v>12</v>
      </c>
      <c r="J7" s="126">
        <f t="shared" si="4"/>
        <v>8</v>
      </c>
      <c r="K7" s="99">
        <f t="shared" si="5"/>
        <v>0.42105263157894735</v>
      </c>
      <c r="L7" s="120">
        <f>H7</f>
        <v>0.94285714285714284</v>
      </c>
      <c r="M7" s="121">
        <v>1</v>
      </c>
      <c r="N7" s="23">
        <v>0</v>
      </c>
      <c r="O7" s="89">
        <v>0</v>
      </c>
      <c r="P7" s="89">
        <v>1</v>
      </c>
      <c r="Q7" s="89" t="str">
        <f t="shared" si="6"/>
        <v>001</v>
      </c>
      <c r="R7" s="89">
        <v>2</v>
      </c>
      <c r="S7" s="89">
        <f t="shared" si="7"/>
        <v>0</v>
      </c>
      <c r="T7" s="89">
        <f t="shared" si="8"/>
        <v>0</v>
      </c>
      <c r="U7" s="89">
        <f t="shared" si="9"/>
        <v>0</v>
      </c>
      <c r="V7" s="89">
        <v>1</v>
      </c>
      <c r="W7" s="89">
        <f t="shared" si="11"/>
        <v>0</v>
      </c>
      <c r="X7" s="89">
        <f t="shared" si="12"/>
        <v>1</v>
      </c>
      <c r="Y7" s="89">
        <v>2.6</v>
      </c>
      <c r="Z7" s="85">
        <v>34026</v>
      </c>
      <c r="AA7" s="89">
        <v>1</v>
      </c>
      <c r="AB7" s="89">
        <v>0</v>
      </c>
      <c r="AC7" s="89">
        <v>0</v>
      </c>
      <c r="AD7" s="93">
        <v>23199</v>
      </c>
      <c r="AE7" s="122">
        <v>4301261</v>
      </c>
      <c r="AF7" s="93">
        <v>181488</v>
      </c>
      <c r="AG7" s="123">
        <v>8</v>
      </c>
      <c r="AH7" s="123">
        <v>8</v>
      </c>
      <c r="AI7" s="93">
        <v>7075047</v>
      </c>
      <c r="AJ7" s="93">
        <f t="shared" si="13"/>
        <v>7075.0469999999996</v>
      </c>
      <c r="AK7" s="117">
        <f t="shared" si="14"/>
        <v>3.8983552631578947E-2</v>
      </c>
      <c r="AL7" s="93">
        <v>1485</v>
      </c>
      <c r="AM7" s="124">
        <f t="shared" si="15"/>
        <v>0.81823591642422644</v>
      </c>
    </row>
    <row r="8" spans="1:40">
      <c r="A8" s="11">
        <v>2000</v>
      </c>
      <c r="B8" s="12">
        <v>7</v>
      </c>
      <c r="C8">
        <v>3</v>
      </c>
      <c r="D8">
        <f t="shared" si="0"/>
        <v>23</v>
      </c>
      <c r="E8" s="131">
        <f t="shared" si="1"/>
        <v>0.92</v>
      </c>
      <c r="F8">
        <v>3</v>
      </c>
      <c r="G8" s="126">
        <f t="shared" si="2"/>
        <v>33</v>
      </c>
      <c r="H8" s="129">
        <f t="shared" si="3"/>
        <v>0.94285714285714284</v>
      </c>
      <c r="I8">
        <v>3</v>
      </c>
      <c r="J8" s="126">
        <f t="shared" si="4"/>
        <v>17</v>
      </c>
      <c r="K8" s="99">
        <f t="shared" si="5"/>
        <v>0.89473684210526316</v>
      </c>
      <c r="L8" s="97">
        <f>(E8+H8+K8)/3</f>
        <v>0.91919799498746879</v>
      </c>
      <c r="M8" s="119">
        <v>0</v>
      </c>
      <c r="N8" s="23">
        <v>0</v>
      </c>
      <c r="O8" s="89">
        <v>1</v>
      </c>
      <c r="P8" s="89">
        <v>1</v>
      </c>
      <c r="Q8" s="89" t="str">
        <f t="shared" si="6"/>
        <v>011</v>
      </c>
      <c r="R8" s="89">
        <v>2</v>
      </c>
      <c r="S8" s="89">
        <f t="shared" si="7"/>
        <v>0</v>
      </c>
      <c r="T8" s="89">
        <f t="shared" si="8"/>
        <v>0</v>
      </c>
      <c r="U8" s="89">
        <f t="shared" si="9"/>
        <v>0</v>
      </c>
      <c r="V8" s="89">
        <f t="shared" si="10"/>
        <v>1</v>
      </c>
      <c r="W8" s="89">
        <f t="shared" si="11"/>
        <v>0</v>
      </c>
      <c r="X8" s="89">
        <f t="shared" si="12"/>
        <v>1</v>
      </c>
      <c r="Y8">
        <v>2.2000000000000002</v>
      </c>
      <c r="Z8" s="85">
        <v>43287</v>
      </c>
      <c r="AA8">
        <v>1</v>
      </c>
      <c r="AB8">
        <v>0</v>
      </c>
      <c r="AC8">
        <v>0</v>
      </c>
      <c r="AD8" s="67">
        <v>23495</v>
      </c>
      <c r="AE8" s="76">
        <v>3405565</v>
      </c>
      <c r="AF8" s="67">
        <v>169004</v>
      </c>
      <c r="AG8" s="74">
        <v>0</v>
      </c>
      <c r="AH8" s="74">
        <v>0</v>
      </c>
      <c r="AI8" s="93">
        <v>10171242</v>
      </c>
      <c r="AJ8" s="93">
        <f t="shared" si="13"/>
        <v>10171.242</v>
      </c>
      <c r="AK8" s="117">
        <f t="shared" si="14"/>
        <v>6.0183439445220234E-2</v>
      </c>
      <c r="AL8" s="67">
        <v>385</v>
      </c>
      <c r="AM8" s="100">
        <f t="shared" si="15"/>
        <v>0.22780525904712315</v>
      </c>
    </row>
    <row r="9" spans="1:40">
      <c r="A9" s="11">
        <v>2000</v>
      </c>
      <c r="B9" s="12">
        <v>8</v>
      </c>
      <c r="C9">
        <v>1</v>
      </c>
      <c r="D9">
        <f t="shared" si="0"/>
        <v>25</v>
      </c>
      <c r="E9" s="131">
        <f t="shared" si="1"/>
        <v>1</v>
      </c>
      <c r="F9">
        <v>1</v>
      </c>
      <c r="G9" s="126">
        <f t="shared" si="2"/>
        <v>35</v>
      </c>
      <c r="H9" s="129">
        <f t="shared" si="3"/>
        <v>1</v>
      </c>
      <c r="I9">
        <v>12</v>
      </c>
      <c r="J9" s="126">
        <f t="shared" si="4"/>
        <v>8</v>
      </c>
      <c r="K9" s="99">
        <f t="shared" si="5"/>
        <v>0.42105263157894735</v>
      </c>
      <c r="L9" s="97">
        <f>(E9+H9)/2</f>
        <v>1</v>
      </c>
      <c r="M9" s="119">
        <v>0</v>
      </c>
      <c r="N9" s="23">
        <v>1</v>
      </c>
      <c r="O9" s="89">
        <v>0</v>
      </c>
      <c r="P9" s="89">
        <v>1</v>
      </c>
      <c r="Q9" s="89" t="str">
        <f t="shared" si="6"/>
        <v>101</v>
      </c>
      <c r="R9" s="89">
        <v>2</v>
      </c>
      <c r="S9" s="89">
        <f t="shared" si="7"/>
        <v>0</v>
      </c>
      <c r="T9" s="89">
        <f t="shared" si="8"/>
        <v>0</v>
      </c>
      <c r="U9" s="89">
        <v>1</v>
      </c>
      <c r="V9" s="89">
        <f t="shared" si="10"/>
        <v>0</v>
      </c>
      <c r="W9" s="89">
        <f t="shared" si="11"/>
        <v>0</v>
      </c>
      <c r="X9" s="89">
        <f t="shared" si="12"/>
        <v>1</v>
      </c>
      <c r="Y9">
        <v>3.1</v>
      </c>
      <c r="Z9" s="85">
        <v>34430</v>
      </c>
      <c r="AA9">
        <v>1</v>
      </c>
      <c r="AB9">
        <v>0</v>
      </c>
      <c r="AC9">
        <v>0</v>
      </c>
      <c r="AD9" s="67">
        <v>4585</v>
      </c>
      <c r="AE9" s="76">
        <v>783600</v>
      </c>
      <c r="AF9" s="67">
        <v>44851</v>
      </c>
      <c r="AG9" s="74">
        <v>0</v>
      </c>
      <c r="AH9" s="74">
        <v>0</v>
      </c>
      <c r="AI9" s="93">
        <v>2132131</v>
      </c>
      <c r="AJ9" s="93">
        <f t="shared" si="13"/>
        <v>2132.1309999999999</v>
      </c>
      <c r="AK9" s="117">
        <f t="shared" si="14"/>
        <v>4.7538092796147242E-2</v>
      </c>
      <c r="AL9" s="67">
        <v>227</v>
      </c>
      <c r="AM9" s="100">
        <f t="shared" si="15"/>
        <v>0.50612026487703732</v>
      </c>
    </row>
    <row r="10" spans="1:40">
      <c r="A10" s="11">
        <v>2000</v>
      </c>
      <c r="B10" s="12">
        <v>9</v>
      </c>
      <c r="C10">
        <v>2</v>
      </c>
      <c r="D10">
        <f t="shared" si="0"/>
        <v>24</v>
      </c>
      <c r="E10" s="131">
        <f t="shared" si="1"/>
        <v>0.96</v>
      </c>
      <c r="F10">
        <v>3</v>
      </c>
      <c r="G10" s="126">
        <f t="shared" si="2"/>
        <v>33</v>
      </c>
      <c r="H10" s="129">
        <f t="shared" si="3"/>
        <v>0.94285714285714284</v>
      </c>
      <c r="I10">
        <v>3</v>
      </c>
      <c r="J10" s="126">
        <f t="shared" si="4"/>
        <v>17</v>
      </c>
      <c r="K10" s="99">
        <f t="shared" si="5"/>
        <v>0.89473684210526316</v>
      </c>
      <c r="L10" s="97">
        <f>(E10+H10+K10)/3</f>
        <v>0.93253132832080199</v>
      </c>
      <c r="M10" s="119">
        <v>0</v>
      </c>
      <c r="N10" s="23">
        <v>0</v>
      </c>
      <c r="O10" s="89">
        <v>1</v>
      </c>
      <c r="P10" s="89">
        <v>0</v>
      </c>
      <c r="Q10" s="89" t="str">
        <f t="shared" si="6"/>
        <v>010</v>
      </c>
      <c r="R10" s="89">
        <v>2</v>
      </c>
      <c r="S10" s="89">
        <f t="shared" si="7"/>
        <v>0</v>
      </c>
      <c r="T10" s="89">
        <f t="shared" si="8"/>
        <v>0</v>
      </c>
      <c r="U10" s="89">
        <f t="shared" si="9"/>
        <v>0</v>
      </c>
      <c r="V10" s="89">
        <v>1</v>
      </c>
      <c r="W10" s="89">
        <f t="shared" si="11"/>
        <v>0</v>
      </c>
      <c r="X10" s="89">
        <f t="shared" si="12"/>
        <v>1</v>
      </c>
      <c r="Y10">
        <v>3.7</v>
      </c>
      <c r="Z10" s="85">
        <v>29744</v>
      </c>
      <c r="AA10">
        <v>1</v>
      </c>
      <c r="AB10">
        <v>0</v>
      </c>
      <c r="AC10">
        <v>0</v>
      </c>
      <c r="AD10" s="67">
        <v>78495</v>
      </c>
      <c r="AE10" s="76">
        <v>15982378</v>
      </c>
      <c r="AF10" s="67">
        <v>497541</v>
      </c>
      <c r="AG10" s="74">
        <v>8</v>
      </c>
      <c r="AH10" s="74">
        <v>8</v>
      </c>
      <c r="AI10" s="93">
        <v>24817263</v>
      </c>
      <c r="AJ10" s="93">
        <f t="shared" si="13"/>
        <v>24817.262999999999</v>
      </c>
      <c r="AK10" s="117">
        <f t="shared" si="14"/>
        <v>4.9879835028671E-2</v>
      </c>
      <c r="AL10" s="67">
        <v>5614</v>
      </c>
      <c r="AM10" s="100">
        <f t="shared" si="15"/>
        <v>1.1283492214711954</v>
      </c>
    </row>
    <row r="11" spans="1:40">
      <c r="A11" s="11">
        <v>2000</v>
      </c>
      <c r="B11" s="12">
        <v>10</v>
      </c>
      <c r="C11">
        <v>1</v>
      </c>
      <c r="D11">
        <f t="shared" si="0"/>
        <v>25</v>
      </c>
      <c r="E11" s="131">
        <f t="shared" si="1"/>
        <v>1</v>
      </c>
      <c r="F11">
        <v>1</v>
      </c>
      <c r="G11" s="126">
        <f t="shared" si="2"/>
        <v>35</v>
      </c>
      <c r="H11" s="129">
        <f t="shared" si="3"/>
        <v>1</v>
      </c>
      <c r="I11">
        <v>1</v>
      </c>
      <c r="J11" s="126">
        <f t="shared" si="4"/>
        <v>19</v>
      </c>
      <c r="K11" s="99">
        <f t="shared" si="5"/>
        <v>1</v>
      </c>
      <c r="L11" s="97">
        <f>(E11+H11+K11)/3</f>
        <v>1</v>
      </c>
      <c r="M11" s="119">
        <v>0</v>
      </c>
      <c r="N11" s="23">
        <v>1</v>
      </c>
      <c r="O11" s="89">
        <v>1</v>
      </c>
      <c r="P11" s="89">
        <v>1</v>
      </c>
      <c r="Q11" s="89" t="str">
        <f t="shared" si="6"/>
        <v>111</v>
      </c>
      <c r="R11" s="89">
        <v>1</v>
      </c>
      <c r="S11" s="89">
        <f t="shared" si="7"/>
        <v>1</v>
      </c>
      <c r="T11" s="89">
        <f t="shared" si="8"/>
        <v>0</v>
      </c>
      <c r="U11" s="89">
        <f t="shared" si="9"/>
        <v>0</v>
      </c>
      <c r="V11" s="89">
        <f t="shared" si="10"/>
        <v>0</v>
      </c>
      <c r="W11" s="89">
        <f t="shared" si="11"/>
        <v>0</v>
      </c>
      <c r="X11" s="89">
        <f t="shared" si="12"/>
        <v>0</v>
      </c>
      <c r="Y11">
        <v>3.6</v>
      </c>
      <c r="Z11" s="85">
        <v>28740</v>
      </c>
      <c r="AA11">
        <v>1</v>
      </c>
      <c r="AB11">
        <v>0</v>
      </c>
      <c r="AC11">
        <v>0</v>
      </c>
      <c r="AD11" s="67">
        <v>29948</v>
      </c>
      <c r="AE11" s="76">
        <v>8186453</v>
      </c>
      <c r="AF11" s="67">
        <v>306528</v>
      </c>
      <c r="AG11" s="74">
        <v>0</v>
      </c>
      <c r="AH11" s="74">
        <v>0</v>
      </c>
      <c r="AI11" s="93">
        <v>13511275</v>
      </c>
      <c r="AJ11" s="93">
        <f t="shared" si="13"/>
        <v>13511.275</v>
      </c>
      <c r="AK11" s="117">
        <f t="shared" si="14"/>
        <v>4.4078436553920033E-2</v>
      </c>
      <c r="AL11" s="67">
        <v>2939</v>
      </c>
      <c r="AM11" s="100">
        <f t="shared" si="15"/>
        <v>0.95880311097191773</v>
      </c>
    </row>
    <row r="12" spans="1:40">
      <c r="A12" s="11">
        <v>2000</v>
      </c>
      <c r="B12" s="12">
        <v>11</v>
      </c>
      <c r="C12">
        <v>5</v>
      </c>
      <c r="D12">
        <f t="shared" si="0"/>
        <v>21</v>
      </c>
      <c r="E12" s="131">
        <f t="shared" si="1"/>
        <v>0.84</v>
      </c>
      <c r="F12">
        <v>4</v>
      </c>
      <c r="G12" s="126">
        <f t="shared" si="2"/>
        <v>32</v>
      </c>
      <c r="H12" s="129">
        <f t="shared" si="3"/>
        <v>0.91428571428571426</v>
      </c>
      <c r="I12">
        <v>4</v>
      </c>
      <c r="J12" s="126">
        <f t="shared" si="4"/>
        <v>16</v>
      </c>
      <c r="K12" s="99">
        <f t="shared" si="5"/>
        <v>0.84210526315789469</v>
      </c>
      <c r="L12" s="97">
        <f>(E12+H12+K12)/3</f>
        <v>0.86546365914786971</v>
      </c>
      <c r="M12" s="119">
        <v>0</v>
      </c>
      <c r="N12" s="23">
        <v>1</v>
      </c>
      <c r="O12" s="89">
        <v>1</v>
      </c>
      <c r="P12" s="89">
        <v>1</v>
      </c>
      <c r="Q12" s="89" t="str">
        <f t="shared" si="6"/>
        <v>111</v>
      </c>
      <c r="R12" s="89">
        <v>1</v>
      </c>
      <c r="S12" s="89">
        <f t="shared" si="7"/>
        <v>1</v>
      </c>
      <c r="T12" s="89">
        <f t="shared" si="8"/>
        <v>0</v>
      </c>
      <c r="U12" s="89">
        <f t="shared" si="9"/>
        <v>0</v>
      </c>
      <c r="V12" s="89">
        <f t="shared" si="10"/>
        <v>0</v>
      </c>
      <c r="W12" s="89">
        <f t="shared" si="11"/>
        <v>0</v>
      </c>
      <c r="X12" s="89">
        <f>IF(U12+V12+W12=1,1,0)</f>
        <v>0</v>
      </c>
      <c r="Y12">
        <v>4.9000000000000004</v>
      </c>
      <c r="Z12" s="85">
        <v>29403</v>
      </c>
      <c r="AA12">
        <v>1</v>
      </c>
      <c r="AB12">
        <v>0</v>
      </c>
      <c r="AC12">
        <v>0</v>
      </c>
      <c r="AD12" s="67">
        <v>7909</v>
      </c>
      <c r="AE12" s="76">
        <v>1211537</v>
      </c>
      <c r="AF12" s="67">
        <v>41472</v>
      </c>
      <c r="AG12" s="74">
        <v>0</v>
      </c>
      <c r="AH12" s="74">
        <v>0</v>
      </c>
      <c r="AI12" s="93">
        <v>3334743</v>
      </c>
      <c r="AJ12" s="93">
        <f t="shared" si="13"/>
        <v>3334.7429999999999</v>
      </c>
      <c r="AK12" s="117">
        <f t="shared" si="14"/>
        <v>8.0409505208333329E-2</v>
      </c>
      <c r="AL12" s="67">
        <v>355</v>
      </c>
      <c r="AM12" s="100">
        <f t="shared" si="15"/>
        <v>0.85599922839506171</v>
      </c>
    </row>
    <row r="13" spans="1:40" s="89" customFormat="1">
      <c r="A13" s="11">
        <v>2000</v>
      </c>
      <c r="B13" s="12">
        <v>12</v>
      </c>
      <c r="C13">
        <v>12</v>
      </c>
      <c r="D13">
        <f t="shared" si="0"/>
        <v>14</v>
      </c>
      <c r="E13" s="131">
        <f t="shared" si="1"/>
        <v>0.56000000000000005</v>
      </c>
      <c r="F13">
        <v>4</v>
      </c>
      <c r="G13" s="126">
        <f t="shared" si="2"/>
        <v>32</v>
      </c>
      <c r="H13" s="129">
        <f t="shared" si="3"/>
        <v>0.91428571428571426</v>
      </c>
      <c r="I13">
        <v>12</v>
      </c>
      <c r="J13" s="126">
        <f t="shared" si="4"/>
        <v>8</v>
      </c>
      <c r="K13" s="99">
        <f t="shared" si="5"/>
        <v>0.42105263157894735</v>
      </c>
      <c r="L13" s="120">
        <f>H13</f>
        <v>0.91428571428571426</v>
      </c>
      <c r="M13" s="121">
        <v>1</v>
      </c>
      <c r="N13" s="23">
        <v>0</v>
      </c>
      <c r="O13" s="89">
        <v>0</v>
      </c>
      <c r="P13" s="89">
        <v>0</v>
      </c>
      <c r="Q13" s="89" t="str">
        <f t="shared" si="6"/>
        <v>000</v>
      </c>
      <c r="R13" s="89">
        <v>0</v>
      </c>
      <c r="S13" s="89">
        <f t="shared" si="7"/>
        <v>0</v>
      </c>
      <c r="T13" s="89">
        <f t="shared" si="8"/>
        <v>1</v>
      </c>
      <c r="U13" s="89">
        <f t="shared" si="9"/>
        <v>0</v>
      </c>
      <c r="V13" s="89">
        <f t="shared" si="10"/>
        <v>0</v>
      </c>
      <c r="W13" s="89">
        <f t="shared" si="11"/>
        <v>0</v>
      </c>
      <c r="X13" s="89">
        <f t="shared" si="12"/>
        <v>0</v>
      </c>
      <c r="Y13" s="89">
        <v>4.4000000000000004</v>
      </c>
      <c r="Z13" s="85">
        <v>25087</v>
      </c>
      <c r="AA13" s="89">
        <v>1</v>
      </c>
      <c r="AB13" s="89">
        <v>0</v>
      </c>
      <c r="AC13" s="89">
        <v>0</v>
      </c>
      <c r="AD13" s="93">
        <v>3430</v>
      </c>
      <c r="AE13" s="122">
        <v>1293953</v>
      </c>
      <c r="AF13" s="93">
        <v>38216</v>
      </c>
      <c r="AG13" s="123">
        <v>1</v>
      </c>
      <c r="AH13" s="123">
        <v>1</v>
      </c>
      <c r="AI13" s="93">
        <v>2377251</v>
      </c>
      <c r="AJ13" s="93">
        <f t="shared" si="13"/>
        <v>2377.2510000000002</v>
      </c>
      <c r="AK13" s="117">
        <f t="shared" si="14"/>
        <v>6.220564684948713E-2</v>
      </c>
      <c r="AL13" s="93">
        <v>1827</v>
      </c>
      <c r="AM13" s="124">
        <f t="shared" si="15"/>
        <v>4.7807201172283857</v>
      </c>
    </row>
    <row r="14" spans="1:40">
      <c r="A14" s="11">
        <v>2000</v>
      </c>
      <c r="B14" s="12">
        <v>13</v>
      </c>
      <c r="C14">
        <v>3</v>
      </c>
      <c r="D14">
        <f t="shared" si="0"/>
        <v>23</v>
      </c>
      <c r="E14" s="131">
        <f t="shared" si="1"/>
        <v>0.92</v>
      </c>
      <c r="F14">
        <v>3</v>
      </c>
      <c r="G14" s="126">
        <f t="shared" si="2"/>
        <v>33</v>
      </c>
      <c r="H14" s="129">
        <f t="shared" si="3"/>
        <v>0.94285714285714284</v>
      </c>
      <c r="I14">
        <v>2</v>
      </c>
      <c r="J14" s="126">
        <f t="shared" si="4"/>
        <v>18</v>
      </c>
      <c r="K14" s="99">
        <f t="shared" si="5"/>
        <v>0.94736842105263153</v>
      </c>
      <c r="L14" s="97">
        <f>(E14+H14+K14)/3</f>
        <v>0.93674185463659143</v>
      </c>
      <c r="M14" s="119">
        <v>0</v>
      </c>
      <c r="N14" s="23">
        <v>0</v>
      </c>
      <c r="O14" s="89">
        <v>1</v>
      </c>
      <c r="P14" s="89">
        <v>0</v>
      </c>
      <c r="Q14" s="89" t="str">
        <f t="shared" si="6"/>
        <v>010</v>
      </c>
      <c r="R14" s="89">
        <v>2</v>
      </c>
      <c r="S14" s="89">
        <f t="shared" si="7"/>
        <v>0</v>
      </c>
      <c r="T14" s="89">
        <f t="shared" si="8"/>
        <v>0</v>
      </c>
      <c r="U14" s="89">
        <f t="shared" si="9"/>
        <v>0</v>
      </c>
      <c r="V14" s="89">
        <v>1</v>
      </c>
      <c r="W14" s="89">
        <f t="shared" si="11"/>
        <v>0</v>
      </c>
      <c r="X14" s="89">
        <f t="shared" si="12"/>
        <v>1</v>
      </c>
      <c r="Y14">
        <v>4.0999999999999996</v>
      </c>
      <c r="Z14" s="85">
        <v>33202</v>
      </c>
      <c r="AA14">
        <v>1</v>
      </c>
      <c r="AB14">
        <v>0</v>
      </c>
      <c r="AC14">
        <v>0</v>
      </c>
      <c r="AD14" s="67">
        <v>67573</v>
      </c>
      <c r="AE14" s="76">
        <v>12419293</v>
      </c>
      <c r="AF14" s="67">
        <v>491644</v>
      </c>
      <c r="AG14" s="74">
        <v>0</v>
      </c>
      <c r="AH14" s="74">
        <v>0</v>
      </c>
      <c r="AI14" s="93">
        <v>22788799</v>
      </c>
      <c r="AJ14" s="93">
        <f t="shared" si="13"/>
        <v>22788.798999999999</v>
      </c>
      <c r="AK14" s="117">
        <f t="shared" si="14"/>
        <v>4.6352236577686293E-2</v>
      </c>
      <c r="AL14" s="67">
        <v>2156</v>
      </c>
      <c r="AM14" s="100">
        <f t="shared" si="15"/>
        <v>0.4385286914922179</v>
      </c>
    </row>
    <row r="15" spans="1:40">
      <c r="A15" s="11">
        <v>2000</v>
      </c>
      <c r="B15" s="12">
        <v>14</v>
      </c>
      <c r="C15">
        <v>2</v>
      </c>
      <c r="D15">
        <f t="shared" si="0"/>
        <v>24</v>
      </c>
      <c r="E15" s="131">
        <f t="shared" si="1"/>
        <v>0.96</v>
      </c>
      <c r="F15">
        <v>12</v>
      </c>
      <c r="G15" s="126">
        <f t="shared" si="2"/>
        <v>24</v>
      </c>
      <c r="H15" s="129">
        <f t="shared" si="3"/>
        <v>0.68571428571428572</v>
      </c>
      <c r="I15">
        <v>12</v>
      </c>
      <c r="J15" s="126">
        <f t="shared" si="4"/>
        <v>8</v>
      </c>
      <c r="K15" s="99">
        <f t="shared" si="5"/>
        <v>0.42105263157894735</v>
      </c>
      <c r="L15" s="97">
        <f>E15</f>
        <v>0.96</v>
      </c>
      <c r="M15" s="119">
        <v>0</v>
      </c>
      <c r="N15" s="23">
        <v>1</v>
      </c>
      <c r="O15" s="89">
        <v>1</v>
      </c>
      <c r="P15" s="89">
        <v>0</v>
      </c>
      <c r="Q15" s="89" t="str">
        <f t="shared" si="6"/>
        <v>110</v>
      </c>
      <c r="R15" s="89">
        <v>2</v>
      </c>
      <c r="S15" s="89">
        <f t="shared" si="7"/>
        <v>0</v>
      </c>
      <c r="T15" s="89">
        <f t="shared" si="8"/>
        <v>0</v>
      </c>
      <c r="U15" s="89">
        <v>1</v>
      </c>
      <c r="V15" s="89">
        <f t="shared" si="10"/>
        <v>0</v>
      </c>
      <c r="W15" s="89">
        <f t="shared" si="11"/>
        <v>0</v>
      </c>
      <c r="X15" s="89">
        <f t="shared" si="12"/>
        <v>1</v>
      </c>
      <c r="Y15">
        <v>3</v>
      </c>
      <c r="Z15" s="85">
        <v>28159</v>
      </c>
      <c r="AA15">
        <v>1</v>
      </c>
      <c r="AB15">
        <v>0</v>
      </c>
      <c r="AC15">
        <v>0</v>
      </c>
      <c r="AD15" s="67">
        <v>19869</v>
      </c>
      <c r="AE15" s="76">
        <v>6080485</v>
      </c>
      <c r="AF15" s="67">
        <v>205487</v>
      </c>
      <c r="AG15" s="74">
        <v>0</v>
      </c>
      <c r="AH15" s="74">
        <v>0</v>
      </c>
      <c r="AI15" s="93">
        <v>10104353</v>
      </c>
      <c r="AJ15" s="93">
        <f t="shared" si="13"/>
        <v>10104.352999999999</v>
      </c>
      <c r="AK15" s="117">
        <f t="shared" si="14"/>
        <v>4.9172711655725176E-2</v>
      </c>
      <c r="AL15" s="67">
        <v>1879</v>
      </c>
      <c r="AM15" s="100">
        <f t="shared" si="15"/>
        <v>0.91441307722629661</v>
      </c>
    </row>
    <row r="16" spans="1:40" s="89" customFormat="1">
      <c r="A16" s="11">
        <v>2000</v>
      </c>
      <c r="B16" s="12">
        <v>15</v>
      </c>
      <c r="C16">
        <v>12</v>
      </c>
      <c r="D16">
        <f t="shared" si="0"/>
        <v>14</v>
      </c>
      <c r="E16" s="131">
        <f t="shared" si="1"/>
        <v>0.56000000000000005</v>
      </c>
      <c r="F16">
        <v>2</v>
      </c>
      <c r="G16" s="126">
        <f t="shared" si="2"/>
        <v>34</v>
      </c>
      <c r="H16" s="129">
        <f t="shared" si="3"/>
        <v>0.97142857142857142</v>
      </c>
      <c r="I16">
        <v>12</v>
      </c>
      <c r="J16" s="126">
        <f t="shared" si="4"/>
        <v>8</v>
      </c>
      <c r="K16" s="99">
        <f t="shared" si="5"/>
        <v>0.42105263157894735</v>
      </c>
      <c r="L16" s="120">
        <f>H16</f>
        <v>0.97142857142857142</v>
      </c>
      <c r="M16" s="121">
        <v>1</v>
      </c>
      <c r="N16" s="23">
        <v>1</v>
      </c>
      <c r="O16" s="89">
        <v>0</v>
      </c>
      <c r="P16" s="89">
        <v>0</v>
      </c>
      <c r="Q16" s="89" t="str">
        <f t="shared" si="6"/>
        <v>100</v>
      </c>
      <c r="R16" s="89">
        <v>2</v>
      </c>
      <c r="S16" s="89">
        <f t="shared" si="7"/>
        <v>0</v>
      </c>
      <c r="T16" s="89">
        <f t="shared" si="8"/>
        <v>0</v>
      </c>
      <c r="U16" s="89">
        <f t="shared" si="9"/>
        <v>1</v>
      </c>
      <c r="V16" s="89">
        <f t="shared" si="10"/>
        <v>0</v>
      </c>
      <c r="W16" s="89">
        <f t="shared" si="11"/>
        <v>0</v>
      </c>
      <c r="X16" s="89">
        <f t="shared" si="12"/>
        <v>1</v>
      </c>
      <c r="Y16" s="89">
        <v>2.4</v>
      </c>
      <c r="Z16" s="85">
        <v>27512</v>
      </c>
      <c r="AA16" s="89">
        <v>1</v>
      </c>
      <c r="AB16" s="89">
        <v>0</v>
      </c>
      <c r="AC16" s="89">
        <v>0</v>
      </c>
      <c r="AD16" s="93">
        <v>7310</v>
      </c>
      <c r="AE16" s="122">
        <v>2926324</v>
      </c>
      <c r="AF16" s="93">
        <v>94792</v>
      </c>
      <c r="AG16" s="123">
        <v>0</v>
      </c>
      <c r="AH16" s="123">
        <v>0</v>
      </c>
      <c r="AI16" s="93">
        <v>5185394</v>
      </c>
      <c r="AJ16" s="93">
        <f t="shared" si="13"/>
        <v>5185.3940000000002</v>
      </c>
      <c r="AK16" s="117">
        <f t="shared" si="14"/>
        <v>5.470286522069373E-2</v>
      </c>
      <c r="AL16" s="93">
        <v>2976</v>
      </c>
      <c r="AM16" s="124">
        <f t="shared" si="15"/>
        <v>3.1395054434973417</v>
      </c>
    </row>
    <row r="17" spans="1:39">
      <c r="A17" s="11">
        <v>2000</v>
      </c>
      <c r="B17" s="12">
        <v>16</v>
      </c>
      <c r="C17">
        <v>2</v>
      </c>
      <c r="D17">
        <f t="shared" si="0"/>
        <v>24</v>
      </c>
      <c r="E17" s="131">
        <f t="shared" si="1"/>
        <v>0.96</v>
      </c>
      <c r="F17">
        <v>12</v>
      </c>
      <c r="G17" s="126">
        <f t="shared" si="2"/>
        <v>24</v>
      </c>
      <c r="H17" s="129">
        <f t="shared" si="3"/>
        <v>0.68571428571428572</v>
      </c>
      <c r="I17">
        <v>12</v>
      </c>
      <c r="J17" s="126">
        <f t="shared" si="4"/>
        <v>8</v>
      </c>
      <c r="K17" s="99">
        <f t="shared" si="5"/>
        <v>0.42105263157894735</v>
      </c>
      <c r="L17" s="97">
        <f>E17</f>
        <v>0.96</v>
      </c>
      <c r="M17" s="119">
        <v>0</v>
      </c>
      <c r="N17" s="23">
        <v>0</v>
      </c>
      <c r="O17" s="89">
        <v>0</v>
      </c>
      <c r="P17" s="89">
        <v>0</v>
      </c>
      <c r="Q17" s="89" t="str">
        <f t="shared" si="6"/>
        <v>000</v>
      </c>
      <c r="R17" s="89">
        <v>0</v>
      </c>
      <c r="S17" s="89">
        <f t="shared" si="7"/>
        <v>0</v>
      </c>
      <c r="T17" s="89">
        <f t="shared" si="8"/>
        <v>1</v>
      </c>
      <c r="U17" s="89">
        <f t="shared" si="9"/>
        <v>0</v>
      </c>
      <c r="V17" s="89">
        <f t="shared" si="10"/>
        <v>0</v>
      </c>
      <c r="W17" s="89">
        <f t="shared" si="11"/>
        <v>0</v>
      </c>
      <c r="X17" s="89">
        <f t="shared" si="12"/>
        <v>0</v>
      </c>
      <c r="Y17">
        <v>3</v>
      </c>
      <c r="Z17" s="85">
        <v>28404</v>
      </c>
      <c r="AA17">
        <v>1</v>
      </c>
      <c r="AB17">
        <v>0</v>
      </c>
      <c r="AC17">
        <v>0</v>
      </c>
      <c r="AD17" s="67">
        <v>10440</v>
      </c>
      <c r="AE17" s="76">
        <v>2688418</v>
      </c>
      <c r="AF17" s="67">
        <v>86869</v>
      </c>
      <c r="AG17" s="74">
        <v>0</v>
      </c>
      <c r="AH17" s="74">
        <v>0</v>
      </c>
      <c r="AI17" s="93">
        <v>4848235</v>
      </c>
      <c r="AJ17" s="93">
        <f t="shared" si="13"/>
        <v>4848.2349999999997</v>
      </c>
      <c r="AK17" s="117">
        <f t="shared" si="14"/>
        <v>5.5810876146841791E-2</v>
      </c>
      <c r="AL17" s="67">
        <v>1760</v>
      </c>
      <c r="AM17" s="100">
        <f t="shared" si="15"/>
        <v>2.0260392084633185</v>
      </c>
    </row>
    <row r="18" spans="1:39">
      <c r="A18" s="11">
        <v>2000</v>
      </c>
      <c r="B18" s="12">
        <v>17</v>
      </c>
      <c r="C18">
        <v>3</v>
      </c>
      <c r="D18">
        <f t="shared" si="0"/>
        <v>23</v>
      </c>
      <c r="E18" s="131">
        <f t="shared" si="1"/>
        <v>0.92</v>
      </c>
      <c r="F18">
        <v>12</v>
      </c>
      <c r="G18" s="126">
        <f t="shared" si="2"/>
        <v>24</v>
      </c>
      <c r="H18" s="129">
        <f t="shared" si="3"/>
        <v>0.68571428571428572</v>
      </c>
      <c r="I18">
        <v>12</v>
      </c>
      <c r="J18" s="126">
        <f t="shared" si="4"/>
        <v>8</v>
      </c>
      <c r="K18" s="99">
        <f t="shared" si="5"/>
        <v>0.42105263157894735</v>
      </c>
      <c r="L18" s="97">
        <f>E18</f>
        <v>0.92</v>
      </c>
      <c r="M18" s="119">
        <v>0</v>
      </c>
      <c r="N18" s="23">
        <v>1</v>
      </c>
      <c r="O18" s="89">
        <v>1</v>
      </c>
      <c r="P18" s="89">
        <v>0</v>
      </c>
      <c r="Q18" s="89" t="str">
        <f t="shared" si="6"/>
        <v>110</v>
      </c>
      <c r="R18" s="89">
        <v>2</v>
      </c>
      <c r="S18" s="89">
        <f t="shared" si="7"/>
        <v>0</v>
      </c>
      <c r="T18" s="89">
        <f t="shared" si="8"/>
        <v>0</v>
      </c>
      <c r="U18" s="89">
        <v>1</v>
      </c>
      <c r="V18" s="89">
        <f t="shared" si="10"/>
        <v>0</v>
      </c>
      <c r="W18" s="89">
        <f t="shared" si="11"/>
        <v>0</v>
      </c>
      <c r="X18" s="89">
        <f t="shared" si="12"/>
        <v>1</v>
      </c>
      <c r="Y18">
        <v>3.7</v>
      </c>
      <c r="Z18" s="85">
        <v>24819</v>
      </c>
      <c r="AA18">
        <v>1</v>
      </c>
      <c r="AB18">
        <v>0</v>
      </c>
      <c r="AC18">
        <v>0</v>
      </c>
      <c r="AD18" s="67">
        <v>23420</v>
      </c>
      <c r="AE18" s="76">
        <v>4041769</v>
      </c>
      <c r="AF18" s="67">
        <v>114592</v>
      </c>
      <c r="AG18" s="74">
        <v>0</v>
      </c>
      <c r="AH18" s="74">
        <v>0</v>
      </c>
      <c r="AI18" s="93">
        <v>7694610</v>
      </c>
      <c r="AJ18" s="93">
        <f t="shared" si="13"/>
        <v>7694.61</v>
      </c>
      <c r="AK18" s="117">
        <f t="shared" si="14"/>
        <v>6.7147881178441768E-2</v>
      </c>
      <c r="AL18" s="67">
        <v>2210</v>
      </c>
      <c r="AM18" s="100">
        <f t="shared" si="15"/>
        <v>1.9285814018430607</v>
      </c>
    </row>
    <row r="19" spans="1:39">
      <c r="A19" s="11">
        <v>2000</v>
      </c>
      <c r="B19" s="12">
        <v>18</v>
      </c>
      <c r="C19">
        <v>6</v>
      </c>
      <c r="D19">
        <f t="shared" si="0"/>
        <v>20</v>
      </c>
      <c r="E19" s="131">
        <f t="shared" si="1"/>
        <v>0.8</v>
      </c>
      <c r="F19">
        <v>6</v>
      </c>
      <c r="G19" s="126">
        <f t="shared" si="2"/>
        <v>30</v>
      </c>
      <c r="H19" s="129">
        <f t="shared" si="3"/>
        <v>0.8571428571428571</v>
      </c>
      <c r="I19">
        <v>6</v>
      </c>
      <c r="J19" s="126">
        <f t="shared" si="4"/>
        <v>14</v>
      </c>
      <c r="K19" s="99">
        <f t="shared" si="5"/>
        <v>0.73684210526315785</v>
      </c>
      <c r="L19" s="97">
        <f t="shared" ref="L19:L26" si="16">(E19+H19+K19)/3</f>
        <v>0.7979949874686717</v>
      </c>
      <c r="M19" s="119">
        <v>0</v>
      </c>
      <c r="N19" s="23">
        <v>0</v>
      </c>
      <c r="O19" s="89">
        <v>1</v>
      </c>
      <c r="P19" s="89">
        <v>1</v>
      </c>
      <c r="Q19" s="89" t="str">
        <f t="shared" si="6"/>
        <v>011</v>
      </c>
      <c r="R19" s="89">
        <v>2</v>
      </c>
      <c r="S19" s="89">
        <f t="shared" si="7"/>
        <v>0</v>
      </c>
      <c r="T19" s="89">
        <f t="shared" si="8"/>
        <v>0</v>
      </c>
      <c r="U19" s="89">
        <f t="shared" si="9"/>
        <v>0</v>
      </c>
      <c r="V19" s="89">
        <f t="shared" si="10"/>
        <v>1</v>
      </c>
      <c r="W19" s="89">
        <f t="shared" si="11"/>
        <v>0</v>
      </c>
      <c r="X19" s="89">
        <f t="shared" si="12"/>
        <v>1</v>
      </c>
      <c r="Y19">
        <v>4.5999999999999996</v>
      </c>
      <c r="Z19" s="85">
        <v>23692</v>
      </c>
      <c r="AA19">
        <v>1</v>
      </c>
      <c r="AB19">
        <v>0</v>
      </c>
      <c r="AC19">
        <v>0</v>
      </c>
      <c r="AD19" s="67">
        <v>17980</v>
      </c>
      <c r="AE19" s="76">
        <v>4468976</v>
      </c>
      <c r="AF19" s="67">
        <v>133200</v>
      </c>
      <c r="AG19" s="74">
        <v>0</v>
      </c>
      <c r="AH19" s="74">
        <v>0</v>
      </c>
      <c r="AI19" s="93">
        <v>6512382</v>
      </c>
      <c r="AJ19" s="93">
        <f t="shared" si="13"/>
        <v>6512.3819999999996</v>
      </c>
      <c r="AK19" s="117">
        <f t="shared" si="14"/>
        <v>4.8891756756756756E-2</v>
      </c>
      <c r="AL19" s="67">
        <v>1074</v>
      </c>
      <c r="AM19" s="100">
        <f t="shared" si="15"/>
        <v>0.80630630630630618</v>
      </c>
    </row>
    <row r="20" spans="1:39">
      <c r="A20" s="11">
        <v>2000</v>
      </c>
      <c r="B20" s="12">
        <v>19</v>
      </c>
      <c r="C20">
        <v>2</v>
      </c>
      <c r="D20">
        <f t="shared" si="0"/>
        <v>24</v>
      </c>
      <c r="E20" s="131">
        <f t="shared" si="1"/>
        <v>0.96</v>
      </c>
      <c r="F20">
        <v>3</v>
      </c>
      <c r="G20" s="126">
        <f t="shared" si="2"/>
        <v>33</v>
      </c>
      <c r="H20" s="129">
        <f t="shared" si="3"/>
        <v>0.94285714285714284</v>
      </c>
      <c r="I20">
        <v>2</v>
      </c>
      <c r="J20" s="126">
        <f t="shared" si="4"/>
        <v>18</v>
      </c>
      <c r="K20" s="99">
        <f t="shared" si="5"/>
        <v>0.94736842105263153</v>
      </c>
      <c r="L20" s="97">
        <f t="shared" si="16"/>
        <v>0.95007518796992485</v>
      </c>
      <c r="M20" s="119">
        <v>0</v>
      </c>
      <c r="N20" s="23">
        <v>2</v>
      </c>
      <c r="O20" s="89">
        <v>1</v>
      </c>
      <c r="P20" s="89">
        <v>2</v>
      </c>
      <c r="Q20" s="89" t="str">
        <f t="shared" si="6"/>
        <v>212</v>
      </c>
      <c r="R20" s="89">
        <v>2</v>
      </c>
      <c r="S20" s="89">
        <f t="shared" si="7"/>
        <v>0</v>
      </c>
      <c r="T20" s="89">
        <f t="shared" si="8"/>
        <v>0</v>
      </c>
      <c r="U20" s="89">
        <f t="shared" si="9"/>
        <v>0</v>
      </c>
      <c r="V20" s="89">
        <f t="shared" si="10"/>
        <v>0</v>
      </c>
      <c r="W20" s="89">
        <v>1</v>
      </c>
      <c r="X20" s="89">
        <f t="shared" si="12"/>
        <v>1</v>
      </c>
      <c r="Y20">
        <v>3.6</v>
      </c>
      <c r="Z20" s="85">
        <v>27345</v>
      </c>
      <c r="AA20">
        <v>1</v>
      </c>
      <c r="AB20">
        <v>0</v>
      </c>
      <c r="AC20">
        <v>0</v>
      </c>
      <c r="AD20" s="67">
        <v>5845</v>
      </c>
      <c r="AE20" s="76">
        <v>1274923</v>
      </c>
      <c r="AF20" s="67">
        <v>37072</v>
      </c>
      <c r="AG20" s="74">
        <v>8</v>
      </c>
      <c r="AH20" s="74">
        <v>8</v>
      </c>
      <c r="AI20" s="93">
        <v>2661080</v>
      </c>
      <c r="AJ20" s="93">
        <f t="shared" si="13"/>
        <v>2661.08</v>
      </c>
      <c r="AK20" s="117">
        <f t="shared" si="14"/>
        <v>7.1781398359948206E-2</v>
      </c>
      <c r="AL20" s="67">
        <v>897</v>
      </c>
      <c r="AM20" s="100">
        <f t="shared" si="15"/>
        <v>2.419615882606819</v>
      </c>
    </row>
    <row r="21" spans="1:39">
      <c r="A21" s="11">
        <v>2000</v>
      </c>
      <c r="B21" s="12">
        <v>20</v>
      </c>
      <c r="C21">
        <v>1</v>
      </c>
      <c r="D21">
        <f t="shared" si="0"/>
        <v>25</v>
      </c>
      <c r="E21" s="131">
        <f t="shared" si="1"/>
        <v>1</v>
      </c>
      <c r="F21">
        <v>1</v>
      </c>
      <c r="G21" s="126">
        <f t="shared" si="2"/>
        <v>35</v>
      </c>
      <c r="H21" s="129">
        <f t="shared" si="3"/>
        <v>1</v>
      </c>
      <c r="I21">
        <v>1</v>
      </c>
      <c r="J21" s="126">
        <f t="shared" si="4"/>
        <v>19</v>
      </c>
      <c r="K21" s="99">
        <f t="shared" si="5"/>
        <v>1</v>
      </c>
      <c r="L21" s="97">
        <f t="shared" si="16"/>
        <v>1</v>
      </c>
      <c r="M21" s="119">
        <v>0</v>
      </c>
      <c r="N21" s="23">
        <v>1</v>
      </c>
      <c r="O21" s="89">
        <v>1</v>
      </c>
      <c r="P21" s="89">
        <v>1</v>
      </c>
      <c r="Q21" s="89" t="str">
        <f t="shared" si="6"/>
        <v>111</v>
      </c>
      <c r="R21" s="89">
        <v>1</v>
      </c>
      <c r="S21" s="89">
        <f t="shared" si="7"/>
        <v>1</v>
      </c>
      <c r="T21" s="89">
        <f t="shared" si="8"/>
        <v>0</v>
      </c>
      <c r="U21" s="89">
        <f t="shared" si="9"/>
        <v>0</v>
      </c>
      <c r="V21" s="89">
        <f t="shared" si="10"/>
        <v>0</v>
      </c>
      <c r="W21" s="89">
        <f t="shared" si="11"/>
        <v>0</v>
      </c>
      <c r="X21" s="89">
        <f t="shared" si="12"/>
        <v>0</v>
      </c>
      <c r="Y21">
        <v>3.1</v>
      </c>
      <c r="Z21" s="85">
        <v>35487</v>
      </c>
      <c r="AA21">
        <v>1</v>
      </c>
      <c r="AB21">
        <v>0</v>
      </c>
      <c r="AC21">
        <v>0</v>
      </c>
      <c r="AD21" s="67">
        <v>23830</v>
      </c>
      <c r="AE21" s="76">
        <v>5296486</v>
      </c>
      <c r="AF21" s="67">
        <v>192565</v>
      </c>
      <c r="AG21" s="74">
        <v>0</v>
      </c>
      <c r="AH21" s="74">
        <v>0</v>
      </c>
      <c r="AI21" s="93">
        <v>10354447</v>
      </c>
      <c r="AJ21" s="93">
        <f t="shared" si="13"/>
        <v>10354.447</v>
      </c>
      <c r="AK21" s="117">
        <f t="shared" si="14"/>
        <v>5.3771178563082597E-2</v>
      </c>
      <c r="AL21" s="67">
        <v>692</v>
      </c>
      <c r="AM21" s="100">
        <f t="shared" si="15"/>
        <v>0.35935917742061119</v>
      </c>
    </row>
    <row r="22" spans="1:39">
      <c r="A22" s="11">
        <v>2000</v>
      </c>
      <c r="B22" s="12">
        <v>21</v>
      </c>
      <c r="C22">
        <v>4</v>
      </c>
      <c r="D22">
        <f t="shared" si="0"/>
        <v>22</v>
      </c>
      <c r="E22" s="131">
        <f t="shared" si="1"/>
        <v>0.88</v>
      </c>
      <c r="F22">
        <v>3</v>
      </c>
      <c r="G22" s="126">
        <f t="shared" si="2"/>
        <v>33</v>
      </c>
      <c r="H22" s="129">
        <f t="shared" si="3"/>
        <v>0.94285714285714284</v>
      </c>
      <c r="I22">
        <v>4</v>
      </c>
      <c r="J22" s="126">
        <f t="shared" si="4"/>
        <v>16</v>
      </c>
      <c r="K22" s="99">
        <f t="shared" si="5"/>
        <v>0.84210526315789469</v>
      </c>
      <c r="L22" s="97">
        <f t="shared" si="16"/>
        <v>0.88832080200501251</v>
      </c>
      <c r="M22" s="119">
        <v>0</v>
      </c>
      <c r="N22" s="23">
        <v>0</v>
      </c>
      <c r="O22" s="89">
        <v>1</v>
      </c>
      <c r="P22" s="89">
        <v>1</v>
      </c>
      <c r="Q22" s="89" t="str">
        <f t="shared" si="6"/>
        <v>011</v>
      </c>
      <c r="R22" s="89">
        <v>2</v>
      </c>
      <c r="S22" s="89">
        <f t="shared" si="7"/>
        <v>0</v>
      </c>
      <c r="T22" s="89">
        <f t="shared" si="8"/>
        <v>0</v>
      </c>
      <c r="U22" s="89">
        <f t="shared" si="9"/>
        <v>0</v>
      </c>
      <c r="V22" s="89">
        <f t="shared" si="10"/>
        <v>1</v>
      </c>
      <c r="W22" s="89">
        <f t="shared" si="11"/>
        <v>0</v>
      </c>
      <c r="X22" s="89">
        <f t="shared" si="12"/>
        <v>1</v>
      </c>
      <c r="Y22">
        <v>2.9</v>
      </c>
      <c r="Z22" s="85">
        <v>38547</v>
      </c>
      <c r="AA22">
        <v>1</v>
      </c>
      <c r="AB22">
        <v>0</v>
      </c>
      <c r="AC22">
        <v>0</v>
      </c>
      <c r="AD22" s="67">
        <v>55163</v>
      </c>
      <c r="AE22" s="76">
        <v>6349097</v>
      </c>
      <c r="AF22" s="67">
        <v>289688</v>
      </c>
      <c r="AG22" s="74">
        <v>0</v>
      </c>
      <c r="AH22" s="74">
        <v>0</v>
      </c>
      <c r="AI22" s="93">
        <v>16152874</v>
      </c>
      <c r="AJ22" s="93">
        <f t="shared" si="13"/>
        <v>16152.874</v>
      </c>
      <c r="AK22" s="117">
        <f t="shared" si="14"/>
        <v>5.5759555107564002E-2</v>
      </c>
      <c r="AL22" s="67">
        <v>664</v>
      </c>
      <c r="AM22" s="100">
        <f t="shared" si="15"/>
        <v>0.22921211786473722</v>
      </c>
    </row>
    <row r="23" spans="1:39">
      <c r="A23" s="11">
        <v>2000</v>
      </c>
      <c r="B23" s="12">
        <v>22</v>
      </c>
      <c r="C23">
        <v>1</v>
      </c>
      <c r="D23">
        <f t="shared" si="0"/>
        <v>25</v>
      </c>
      <c r="E23" s="131">
        <f t="shared" si="1"/>
        <v>1</v>
      </c>
      <c r="F23">
        <v>1</v>
      </c>
      <c r="G23" s="126">
        <f t="shared" si="2"/>
        <v>35</v>
      </c>
      <c r="H23" s="129">
        <f t="shared" si="3"/>
        <v>1</v>
      </c>
      <c r="I23">
        <v>2</v>
      </c>
      <c r="J23" s="126">
        <f t="shared" si="4"/>
        <v>18</v>
      </c>
      <c r="K23" s="99">
        <f t="shared" si="5"/>
        <v>0.94736842105263153</v>
      </c>
      <c r="L23" s="97">
        <f t="shared" si="16"/>
        <v>0.98245614035087714</v>
      </c>
      <c r="M23" s="119">
        <v>0</v>
      </c>
      <c r="N23" s="23">
        <v>0</v>
      </c>
      <c r="O23" s="89">
        <v>0</v>
      </c>
      <c r="P23" s="89">
        <v>0</v>
      </c>
      <c r="Q23" s="89" t="str">
        <f t="shared" si="6"/>
        <v>000</v>
      </c>
      <c r="R23" s="89">
        <v>0</v>
      </c>
      <c r="S23" s="89">
        <f t="shared" si="7"/>
        <v>0</v>
      </c>
      <c r="T23" s="89">
        <f t="shared" si="8"/>
        <v>1</v>
      </c>
      <c r="U23" s="89">
        <f t="shared" si="9"/>
        <v>0</v>
      </c>
      <c r="V23" s="89">
        <f t="shared" si="10"/>
        <v>0</v>
      </c>
      <c r="W23" s="89">
        <f t="shared" si="11"/>
        <v>0</v>
      </c>
      <c r="X23" s="89">
        <f t="shared" si="12"/>
        <v>0</v>
      </c>
      <c r="Y23">
        <v>3.2</v>
      </c>
      <c r="Z23" s="85">
        <v>30391</v>
      </c>
      <c r="AA23">
        <v>1</v>
      </c>
      <c r="AB23">
        <v>0</v>
      </c>
      <c r="AC23">
        <v>0</v>
      </c>
      <c r="AD23" s="67">
        <v>47195</v>
      </c>
      <c r="AE23" s="76">
        <v>9938444</v>
      </c>
      <c r="AF23" s="67">
        <v>351621</v>
      </c>
      <c r="AG23" s="74">
        <v>6</v>
      </c>
      <c r="AH23" s="74">
        <v>0</v>
      </c>
      <c r="AI23" s="93">
        <v>22756403</v>
      </c>
      <c r="AJ23" s="93">
        <f t="shared" si="13"/>
        <v>22756.402999999998</v>
      </c>
      <c r="AK23" s="117">
        <f t="shared" si="14"/>
        <v>6.4718554921349966E-2</v>
      </c>
      <c r="AL23" s="67">
        <v>1587</v>
      </c>
      <c r="AM23" s="100">
        <f t="shared" si="15"/>
        <v>0.45133823065175288</v>
      </c>
    </row>
    <row r="24" spans="1:39">
      <c r="A24" s="11">
        <v>2000</v>
      </c>
      <c r="B24" s="12">
        <v>23</v>
      </c>
      <c r="C24">
        <v>1</v>
      </c>
      <c r="D24">
        <f t="shared" si="0"/>
        <v>25</v>
      </c>
      <c r="E24" s="131">
        <f t="shared" si="1"/>
        <v>1</v>
      </c>
      <c r="F24">
        <v>1</v>
      </c>
      <c r="G24" s="126">
        <f t="shared" si="2"/>
        <v>35</v>
      </c>
      <c r="H24" s="129">
        <f t="shared" si="3"/>
        <v>1</v>
      </c>
      <c r="I24">
        <v>1</v>
      </c>
      <c r="J24" s="126">
        <f t="shared" si="4"/>
        <v>19</v>
      </c>
      <c r="K24" s="99">
        <f t="shared" si="5"/>
        <v>1</v>
      </c>
      <c r="L24" s="97">
        <f t="shared" si="16"/>
        <v>1</v>
      </c>
      <c r="M24" s="119">
        <v>0</v>
      </c>
      <c r="N24" s="23">
        <v>2</v>
      </c>
      <c r="O24" s="89">
        <v>0</v>
      </c>
      <c r="P24" s="89">
        <v>1</v>
      </c>
      <c r="Q24" s="89" t="str">
        <f t="shared" si="6"/>
        <v>201</v>
      </c>
      <c r="R24" s="89">
        <v>2</v>
      </c>
      <c r="S24" s="89">
        <f t="shared" si="7"/>
        <v>0</v>
      </c>
      <c r="T24" s="89">
        <f t="shared" si="8"/>
        <v>0</v>
      </c>
      <c r="U24" s="89">
        <f t="shared" si="9"/>
        <v>0</v>
      </c>
      <c r="V24" s="89">
        <f t="shared" si="10"/>
        <v>0</v>
      </c>
      <c r="W24" s="89">
        <v>1</v>
      </c>
      <c r="X24" s="89">
        <f t="shared" si="12"/>
        <v>1</v>
      </c>
      <c r="Y24">
        <v>2.5</v>
      </c>
      <c r="Z24" s="85">
        <v>32247</v>
      </c>
      <c r="AA24">
        <v>1</v>
      </c>
      <c r="AB24">
        <v>0</v>
      </c>
      <c r="AC24">
        <v>0</v>
      </c>
      <c r="AD24" s="67">
        <v>27409</v>
      </c>
      <c r="AE24" s="76">
        <v>4919479</v>
      </c>
      <c r="AF24" s="67">
        <v>191106</v>
      </c>
      <c r="AG24" s="74">
        <v>0</v>
      </c>
      <c r="AH24" s="74">
        <v>0</v>
      </c>
      <c r="AI24" s="93">
        <v>13338532</v>
      </c>
      <c r="AJ24" s="93">
        <f t="shared" si="13"/>
        <v>13338.531999999999</v>
      </c>
      <c r="AK24" s="117">
        <f t="shared" si="14"/>
        <v>6.9796510836917722E-2</v>
      </c>
      <c r="AL24" s="67">
        <v>2355</v>
      </c>
      <c r="AM24" s="100">
        <f t="shared" si="15"/>
        <v>1.2323003987315939</v>
      </c>
    </row>
    <row r="25" spans="1:39">
      <c r="A25" s="11">
        <v>2000</v>
      </c>
      <c r="B25" s="12">
        <v>24</v>
      </c>
      <c r="C25">
        <v>3</v>
      </c>
      <c r="D25">
        <f t="shared" si="0"/>
        <v>23</v>
      </c>
      <c r="E25" s="131">
        <f t="shared" si="1"/>
        <v>0.92</v>
      </c>
      <c r="F25">
        <v>4</v>
      </c>
      <c r="G25" s="126">
        <f t="shared" si="2"/>
        <v>32</v>
      </c>
      <c r="H25" s="129">
        <f t="shared" si="3"/>
        <v>0.91428571428571426</v>
      </c>
      <c r="I25">
        <v>3</v>
      </c>
      <c r="J25" s="126">
        <f t="shared" si="4"/>
        <v>17</v>
      </c>
      <c r="K25" s="99">
        <f t="shared" si="5"/>
        <v>0.89473684210526316</v>
      </c>
      <c r="L25" s="97">
        <f t="shared" si="16"/>
        <v>0.90967418546365908</v>
      </c>
      <c r="M25" s="119">
        <v>0</v>
      </c>
      <c r="N25" s="23">
        <v>1</v>
      </c>
      <c r="O25" s="89">
        <v>1</v>
      </c>
      <c r="P25" s="89">
        <v>1</v>
      </c>
      <c r="Q25" s="89" t="str">
        <f t="shared" si="6"/>
        <v>111</v>
      </c>
      <c r="R25" s="89">
        <v>1</v>
      </c>
      <c r="S25" s="89">
        <f t="shared" si="7"/>
        <v>1</v>
      </c>
      <c r="T25" s="89">
        <f t="shared" si="8"/>
        <v>0</v>
      </c>
      <c r="U25" s="89">
        <f t="shared" si="9"/>
        <v>0</v>
      </c>
      <c r="V25" s="89">
        <f t="shared" si="10"/>
        <v>0</v>
      </c>
      <c r="W25" s="89">
        <f t="shared" si="11"/>
        <v>0</v>
      </c>
      <c r="X25" s="89">
        <f t="shared" si="12"/>
        <v>0</v>
      </c>
      <c r="Y25">
        <v>5.0999999999999996</v>
      </c>
      <c r="Z25" s="85">
        <v>21535</v>
      </c>
      <c r="AA25">
        <v>1</v>
      </c>
      <c r="AB25">
        <v>0</v>
      </c>
      <c r="AC25">
        <v>0</v>
      </c>
      <c r="AD25" s="67">
        <v>8519</v>
      </c>
      <c r="AE25" s="76">
        <v>2844658</v>
      </c>
      <c r="AF25" s="67">
        <v>65937</v>
      </c>
      <c r="AG25" s="74">
        <v>0</v>
      </c>
      <c r="AH25" s="74">
        <v>0</v>
      </c>
      <c r="AI25" s="93">
        <v>4711594</v>
      </c>
      <c r="AJ25" s="93">
        <f t="shared" si="13"/>
        <v>4711.5940000000001</v>
      </c>
      <c r="AK25" s="117">
        <f t="shared" si="14"/>
        <v>7.1455995874850242E-2</v>
      </c>
      <c r="AL25" s="67">
        <v>1420</v>
      </c>
      <c r="AM25" s="100">
        <f t="shared" si="15"/>
        <v>2.1535708327646086</v>
      </c>
    </row>
    <row r="26" spans="1:39">
      <c r="A26" s="11">
        <v>2000</v>
      </c>
      <c r="B26" s="12">
        <v>25</v>
      </c>
      <c r="C26">
        <v>1</v>
      </c>
      <c r="D26">
        <f t="shared" si="0"/>
        <v>25</v>
      </c>
      <c r="E26" s="131">
        <f t="shared" si="1"/>
        <v>1</v>
      </c>
      <c r="F26">
        <v>1</v>
      </c>
      <c r="G26" s="126">
        <f t="shared" si="2"/>
        <v>35</v>
      </c>
      <c r="H26" s="129">
        <f t="shared" si="3"/>
        <v>1</v>
      </c>
      <c r="I26">
        <v>1</v>
      </c>
      <c r="J26" s="126">
        <f t="shared" si="4"/>
        <v>19</v>
      </c>
      <c r="K26" s="99">
        <f t="shared" si="5"/>
        <v>1</v>
      </c>
      <c r="L26" s="97">
        <f t="shared" si="16"/>
        <v>1</v>
      </c>
      <c r="M26" s="119">
        <v>0</v>
      </c>
      <c r="N26" s="23">
        <v>1</v>
      </c>
      <c r="O26" s="89">
        <v>1</v>
      </c>
      <c r="P26" s="89">
        <v>0</v>
      </c>
      <c r="Q26" s="89" t="str">
        <f t="shared" si="6"/>
        <v>110</v>
      </c>
      <c r="R26" s="89">
        <v>2</v>
      </c>
      <c r="S26" s="89">
        <f t="shared" si="7"/>
        <v>0</v>
      </c>
      <c r="T26" s="89">
        <f t="shared" si="8"/>
        <v>0</v>
      </c>
      <c r="U26" s="89">
        <v>1</v>
      </c>
      <c r="V26" s="89">
        <f t="shared" si="10"/>
        <v>0</v>
      </c>
      <c r="W26" s="89">
        <f t="shared" si="11"/>
        <v>0</v>
      </c>
      <c r="X26" s="89">
        <f t="shared" si="12"/>
        <v>1</v>
      </c>
      <c r="Y26">
        <v>2.2999999999999998</v>
      </c>
      <c r="Z26" s="85">
        <v>27982</v>
      </c>
      <c r="AA26">
        <v>1</v>
      </c>
      <c r="AB26">
        <v>0</v>
      </c>
      <c r="AC26">
        <v>0</v>
      </c>
      <c r="AD26" s="67">
        <v>19286</v>
      </c>
      <c r="AE26" s="76">
        <v>5595211</v>
      </c>
      <c r="AF26" s="67">
        <v>188736</v>
      </c>
      <c r="AG26" s="74">
        <v>0</v>
      </c>
      <c r="AH26" s="74">
        <v>0</v>
      </c>
      <c r="AI26" s="93">
        <v>8571548</v>
      </c>
      <c r="AJ26" s="93">
        <f t="shared" si="13"/>
        <v>8571.5480000000007</v>
      </c>
      <c r="AK26" s="117">
        <f t="shared" si="14"/>
        <v>4.5415543404543915E-2</v>
      </c>
      <c r="AL26" s="67">
        <v>1622</v>
      </c>
      <c r="AM26" s="100">
        <f t="shared" si="15"/>
        <v>0.85940149203119698</v>
      </c>
    </row>
    <row r="27" spans="1:39">
      <c r="A27" s="11">
        <v>2000</v>
      </c>
      <c r="B27" s="12">
        <v>26</v>
      </c>
      <c r="C27">
        <v>4</v>
      </c>
      <c r="D27">
        <f t="shared" si="0"/>
        <v>22</v>
      </c>
      <c r="E27" s="131">
        <f t="shared" si="1"/>
        <v>0.88</v>
      </c>
      <c r="F27">
        <v>4</v>
      </c>
      <c r="G27" s="126">
        <f t="shared" si="2"/>
        <v>32</v>
      </c>
      <c r="H27" s="129">
        <f t="shared" si="3"/>
        <v>0.91428571428571426</v>
      </c>
      <c r="I27">
        <v>12</v>
      </c>
      <c r="J27" s="126">
        <f t="shared" si="4"/>
        <v>8</v>
      </c>
      <c r="K27" s="99">
        <f t="shared" si="5"/>
        <v>0.42105263157894735</v>
      </c>
      <c r="L27" s="97">
        <f>(E27+H27)/2</f>
        <v>0.89714285714285713</v>
      </c>
      <c r="M27" s="119">
        <v>0</v>
      </c>
      <c r="N27" s="23">
        <v>0</v>
      </c>
      <c r="O27" s="89">
        <v>0</v>
      </c>
      <c r="P27" s="89">
        <v>0</v>
      </c>
      <c r="Q27" s="89" t="str">
        <f t="shared" si="6"/>
        <v>000</v>
      </c>
      <c r="R27" s="89">
        <v>0</v>
      </c>
      <c r="S27" s="89">
        <f t="shared" si="7"/>
        <v>0</v>
      </c>
      <c r="T27" s="89">
        <f t="shared" si="8"/>
        <v>1</v>
      </c>
      <c r="U27" s="89">
        <f t="shared" si="9"/>
        <v>0</v>
      </c>
      <c r="V27" s="89">
        <f t="shared" si="10"/>
        <v>0</v>
      </c>
      <c r="W27" s="89">
        <f t="shared" si="11"/>
        <v>0</v>
      </c>
      <c r="X27" s="89">
        <f t="shared" si="12"/>
        <v>0</v>
      </c>
      <c r="Y27">
        <v>4.9000000000000004</v>
      </c>
      <c r="Z27" s="85">
        <v>23315</v>
      </c>
      <c r="AA27">
        <v>1</v>
      </c>
      <c r="AB27">
        <v>0</v>
      </c>
      <c r="AC27">
        <v>0</v>
      </c>
      <c r="AD27" s="67">
        <v>3798</v>
      </c>
      <c r="AE27" s="76">
        <v>902195</v>
      </c>
      <c r="AF27" s="67">
        <v>21953</v>
      </c>
      <c r="AG27" s="74">
        <v>8</v>
      </c>
      <c r="AH27" s="74">
        <v>8</v>
      </c>
      <c r="AI27" s="93">
        <v>1410760</v>
      </c>
      <c r="AJ27" s="93">
        <f t="shared" si="13"/>
        <v>1410.76</v>
      </c>
      <c r="AK27" s="117">
        <f t="shared" si="14"/>
        <v>6.4262743133056979E-2</v>
      </c>
      <c r="AL27" s="67">
        <v>666</v>
      </c>
      <c r="AM27" s="100">
        <f t="shared" si="15"/>
        <v>3.0337539288479936</v>
      </c>
    </row>
    <row r="28" spans="1:39" s="89" customFormat="1">
      <c r="A28" s="11">
        <v>2000</v>
      </c>
      <c r="B28" s="12">
        <v>27</v>
      </c>
      <c r="C28">
        <v>2</v>
      </c>
      <c r="D28">
        <f t="shared" si="0"/>
        <v>24</v>
      </c>
      <c r="E28" s="131">
        <f t="shared" si="1"/>
        <v>0.96</v>
      </c>
      <c r="F28">
        <v>12</v>
      </c>
      <c r="G28" s="126">
        <f t="shared" si="2"/>
        <v>24</v>
      </c>
      <c r="H28" s="129">
        <f t="shared" si="3"/>
        <v>0.68571428571428572</v>
      </c>
      <c r="I28">
        <v>12</v>
      </c>
      <c r="J28" s="126">
        <f t="shared" si="4"/>
        <v>8</v>
      </c>
      <c r="K28" s="99">
        <f t="shared" si="5"/>
        <v>0.42105263157894735</v>
      </c>
      <c r="L28" s="120">
        <f>E28</f>
        <v>0.96</v>
      </c>
      <c r="M28" s="121">
        <v>1</v>
      </c>
      <c r="N28" s="23">
        <v>0</v>
      </c>
      <c r="O28" s="89">
        <v>3</v>
      </c>
      <c r="P28" s="89">
        <v>3</v>
      </c>
      <c r="Q28" s="89" t="str">
        <f t="shared" si="6"/>
        <v>033</v>
      </c>
      <c r="R28" s="89">
        <v>2</v>
      </c>
      <c r="S28" s="89">
        <f t="shared" si="7"/>
        <v>0</v>
      </c>
      <c r="T28" s="89">
        <f t="shared" si="8"/>
        <v>0</v>
      </c>
      <c r="U28" s="89">
        <f t="shared" si="9"/>
        <v>0</v>
      </c>
      <c r="V28" s="89">
        <v>1</v>
      </c>
      <c r="W28" s="89">
        <f t="shared" si="11"/>
        <v>0</v>
      </c>
      <c r="X28" s="89">
        <f t="shared" si="12"/>
        <v>1</v>
      </c>
      <c r="Y28" s="89">
        <v>2.4</v>
      </c>
      <c r="Z28" s="85">
        <v>28890</v>
      </c>
      <c r="AA28" s="89">
        <v>1</v>
      </c>
      <c r="AB28" s="89">
        <v>0</v>
      </c>
      <c r="AC28" s="89">
        <v>0</v>
      </c>
      <c r="AD28" s="93">
        <v>6648</v>
      </c>
      <c r="AE28" s="122">
        <v>1711263</v>
      </c>
      <c r="AF28" s="93">
        <v>57235</v>
      </c>
      <c r="AG28" s="123">
        <v>0</v>
      </c>
      <c r="AH28" s="123">
        <v>0</v>
      </c>
      <c r="AI28" s="93">
        <v>2981047</v>
      </c>
      <c r="AJ28" s="93">
        <f t="shared" si="13"/>
        <v>2981.047</v>
      </c>
      <c r="AK28" s="117">
        <f t="shared" si="14"/>
        <v>5.2084336507381847E-2</v>
      </c>
      <c r="AL28" s="93">
        <v>2102</v>
      </c>
      <c r="AM28" s="124">
        <f t="shared" si="15"/>
        <v>3.6725779680265571</v>
      </c>
    </row>
    <row r="29" spans="1:39">
      <c r="A29" s="11">
        <v>2000</v>
      </c>
      <c r="B29" s="12">
        <v>28</v>
      </c>
      <c r="C29">
        <v>3</v>
      </c>
      <c r="D29">
        <f t="shared" si="0"/>
        <v>23</v>
      </c>
      <c r="E29" s="131">
        <f t="shared" si="1"/>
        <v>0.92</v>
      </c>
      <c r="F29">
        <v>3</v>
      </c>
      <c r="G29" s="126">
        <f t="shared" si="2"/>
        <v>33</v>
      </c>
      <c r="H29" s="129">
        <f t="shared" si="3"/>
        <v>0.94285714285714284</v>
      </c>
      <c r="I29">
        <v>3</v>
      </c>
      <c r="J29" s="126">
        <f t="shared" si="4"/>
        <v>17</v>
      </c>
      <c r="K29" s="99">
        <f t="shared" si="5"/>
        <v>0.89473684210526316</v>
      </c>
      <c r="L29" s="97">
        <f>(E29+H29+K29)/3</f>
        <v>0.91919799498746879</v>
      </c>
      <c r="M29" s="119">
        <v>0</v>
      </c>
      <c r="N29" s="23">
        <v>0</v>
      </c>
      <c r="O29" s="89">
        <v>1</v>
      </c>
      <c r="P29" s="89">
        <v>0</v>
      </c>
      <c r="Q29" s="89" t="str">
        <f t="shared" si="6"/>
        <v>010</v>
      </c>
      <c r="R29" s="89">
        <v>2</v>
      </c>
      <c r="S29" s="89">
        <f t="shared" si="7"/>
        <v>0</v>
      </c>
      <c r="T29" s="89">
        <f t="shared" si="8"/>
        <v>0</v>
      </c>
      <c r="U29" s="89">
        <f t="shared" si="9"/>
        <v>0</v>
      </c>
      <c r="V29" s="89">
        <v>1</v>
      </c>
      <c r="W29" s="89">
        <f t="shared" si="11"/>
        <v>0</v>
      </c>
      <c r="X29" s="89">
        <f t="shared" si="12"/>
        <v>1</v>
      </c>
      <c r="Y29">
        <v>4</v>
      </c>
      <c r="Z29" s="85">
        <v>31903</v>
      </c>
      <c r="AA29">
        <v>1</v>
      </c>
      <c r="AB29">
        <v>0</v>
      </c>
      <c r="AC29">
        <v>0</v>
      </c>
      <c r="AD29" s="67">
        <v>13235</v>
      </c>
      <c r="AE29" s="76">
        <v>1998257</v>
      </c>
      <c r="AF29" s="67">
        <v>77006</v>
      </c>
      <c r="AG29" s="74">
        <v>0</v>
      </c>
      <c r="AH29" s="74">
        <v>0</v>
      </c>
      <c r="AI29" s="93">
        <v>3717255</v>
      </c>
      <c r="AJ29" s="93">
        <f t="shared" si="13"/>
        <v>3717.2550000000001</v>
      </c>
      <c r="AK29" s="117">
        <f t="shared" si="14"/>
        <v>4.8272277484871312E-2</v>
      </c>
      <c r="AL29" s="67">
        <v>207</v>
      </c>
      <c r="AM29" s="100">
        <f t="shared" si="15"/>
        <v>0.26881022258005871</v>
      </c>
    </row>
    <row r="30" spans="1:39">
      <c r="A30" s="11">
        <v>2000</v>
      </c>
      <c r="B30" s="12">
        <v>29</v>
      </c>
      <c r="C30">
        <v>2</v>
      </c>
      <c r="D30">
        <f t="shared" si="0"/>
        <v>24</v>
      </c>
      <c r="E30" s="131">
        <f t="shared" si="1"/>
        <v>0.96</v>
      </c>
      <c r="F30">
        <v>3</v>
      </c>
      <c r="G30" s="126">
        <f t="shared" si="2"/>
        <v>33</v>
      </c>
      <c r="H30" s="129">
        <f t="shared" si="3"/>
        <v>0.94285714285714284</v>
      </c>
      <c r="I30">
        <v>2</v>
      </c>
      <c r="J30" s="126">
        <f t="shared" si="4"/>
        <v>18</v>
      </c>
      <c r="K30" s="99">
        <f t="shared" si="5"/>
        <v>0.94736842105263153</v>
      </c>
      <c r="L30" s="97">
        <f>(E30+H30+K30)/3</f>
        <v>0.95007518796992485</v>
      </c>
      <c r="M30" s="119">
        <v>0</v>
      </c>
      <c r="N30" s="23">
        <v>1</v>
      </c>
      <c r="O30" s="89">
        <v>0</v>
      </c>
      <c r="P30" s="89">
        <v>0</v>
      </c>
      <c r="Q30" s="89" t="str">
        <f t="shared" si="6"/>
        <v>100</v>
      </c>
      <c r="R30" s="89">
        <v>2</v>
      </c>
      <c r="S30" s="89">
        <f t="shared" si="7"/>
        <v>0</v>
      </c>
      <c r="T30" s="89">
        <f t="shared" si="8"/>
        <v>0</v>
      </c>
      <c r="U30" s="89">
        <v>1</v>
      </c>
      <c r="V30" s="89">
        <f t="shared" si="10"/>
        <v>0</v>
      </c>
      <c r="W30" s="89">
        <f t="shared" si="11"/>
        <v>0</v>
      </c>
      <c r="X30" s="89">
        <f t="shared" si="12"/>
        <v>1</v>
      </c>
      <c r="Y30">
        <v>2.6</v>
      </c>
      <c r="Z30" s="85">
        <v>35460</v>
      </c>
      <c r="AA30">
        <v>1</v>
      </c>
      <c r="AB30">
        <v>0</v>
      </c>
      <c r="AC30">
        <v>0</v>
      </c>
      <c r="AD30" s="67">
        <v>7041</v>
      </c>
      <c r="AE30" s="76">
        <v>1235786</v>
      </c>
      <c r="AF30" s="67">
        <v>45519</v>
      </c>
      <c r="AG30" s="74">
        <v>0</v>
      </c>
      <c r="AH30" s="74">
        <v>0</v>
      </c>
      <c r="AI30" s="93">
        <v>1696085</v>
      </c>
      <c r="AJ30" s="93">
        <f t="shared" si="13"/>
        <v>1696.085</v>
      </c>
      <c r="AK30" s="117">
        <f t="shared" si="14"/>
        <v>3.7261033853995033E-2</v>
      </c>
      <c r="AL30" s="67">
        <v>155</v>
      </c>
      <c r="AM30" s="100">
        <f t="shared" si="15"/>
        <v>0.34051714668599925</v>
      </c>
    </row>
    <row r="31" spans="1:39">
      <c r="A31" s="11">
        <v>2000</v>
      </c>
      <c r="B31" s="12">
        <v>30</v>
      </c>
      <c r="C31">
        <v>2</v>
      </c>
      <c r="D31">
        <f t="shared" si="0"/>
        <v>24</v>
      </c>
      <c r="E31" s="131">
        <f t="shared" si="1"/>
        <v>0.96</v>
      </c>
      <c r="F31">
        <v>2</v>
      </c>
      <c r="G31" s="126">
        <f t="shared" si="2"/>
        <v>34</v>
      </c>
      <c r="H31" s="129">
        <f t="shared" si="3"/>
        <v>0.97142857142857142</v>
      </c>
      <c r="I31">
        <v>2</v>
      </c>
      <c r="J31" s="126">
        <f t="shared" si="4"/>
        <v>18</v>
      </c>
      <c r="K31" s="99">
        <f t="shared" si="5"/>
        <v>0.94736842105263153</v>
      </c>
      <c r="L31" s="97">
        <f>(E31+H31+K31)/3</f>
        <v>0.95959899749373434</v>
      </c>
      <c r="M31" s="119">
        <v>0</v>
      </c>
      <c r="N31" s="23">
        <v>0</v>
      </c>
      <c r="O31" s="89">
        <v>0</v>
      </c>
      <c r="P31" s="89">
        <v>0</v>
      </c>
      <c r="Q31" s="89" t="str">
        <f t="shared" si="6"/>
        <v>000</v>
      </c>
      <c r="R31" s="89">
        <v>0</v>
      </c>
      <c r="S31" s="89">
        <f t="shared" si="7"/>
        <v>0</v>
      </c>
      <c r="T31" s="89">
        <f t="shared" si="8"/>
        <v>1</v>
      </c>
      <c r="U31" s="89">
        <f t="shared" si="9"/>
        <v>0</v>
      </c>
      <c r="V31" s="89">
        <f t="shared" si="10"/>
        <v>0</v>
      </c>
      <c r="W31" s="89">
        <f t="shared" si="11"/>
        <v>0</v>
      </c>
      <c r="X31" s="89">
        <f t="shared" si="12"/>
        <v>0</v>
      </c>
      <c r="Y31">
        <v>2.9</v>
      </c>
      <c r="Z31" s="85">
        <v>39411</v>
      </c>
      <c r="AA31">
        <v>1</v>
      </c>
      <c r="AB31">
        <v>0</v>
      </c>
      <c r="AC31">
        <v>0</v>
      </c>
      <c r="AD31" s="67">
        <v>50315</v>
      </c>
      <c r="AE31" s="76">
        <v>8414350</v>
      </c>
      <c r="AF31" s="67">
        <v>363295</v>
      </c>
      <c r="AG31" s="74">
        <v>0</v>
      </c>
      <c r="AH31" s="74">
        <v>0</v>
      </c>
      <c r="AI31" s="93">
        <v>18147604</v>
      </c>
      <c r="AJ31" s="93">
        <f t="shared" si="13"/>
        <v>18147.603999999999</v>
      </c>
      <c r="AK31" s="117">
        <f t="shared" si="14"/>
        <v>4.9952804194938E-2</v>
      </c>
      <c r="AL31" s="67">
        <v>652</v>
      </c>
      <c r="AM31" s="100">
        <f t="shared" si="15"/>
        <v>0.17946847603187494</v>
      </c>
    </row>
    <row r="32" spans="1:39">
      <c r="A32" s="11">
        <v>2000</v>
      </c>
      <c r="B32" s="12">
        <v>31</v>
      </c>
      <c r="C32">
        <v>2</v>
      </c>
      <c r="D32">
        <f t="shared" si="0"/>
        <v>24</v>
      </c>
      <c r="E32" s="131">
        <f t="shared" si="1"/>
        <v>0.96</v>
      </c>
      <c r="F32">
        <v>2</v>
      </c>
      <c r="G32" s="126">
        <f t="shared" si="2"/>
        <v>34</v>
      </c>
      <c r="H32" s="129">
        <f t="shared" si="3"/>
        <v>0.97142857142857142</v>
      </c>
      <c r="I32">
        <v>12</v>
      </c>
      <c r="J32" s="126">
        <f t="shared" si="4"/>
        <v>8</v>
      </c>
      <c r="K32" s="99">
        <f t="shared" si="5"/>
        <v>0.42105263157894735</v>
      </c>
      <c r="L32" s="97">
        <f>(E32+H32)/2</f>
        <v>0.96571428571428575</v>
      </c>
      <c r="M32" s="119">
        <v>0</v>
      </c>
      <c r="N32" s="23">
        <v>0</v>
      </c>
      <c r="O32" s="89">
        <v>1</v>
      </c>
      <c r="P32" s="89">
        <v>1</v>
      </c>
      <c r="Q32" s="89" t="str">
        <f t="shared" si="6"/>
        <v>011</v>
      </c>
      <c r="R32" s="89">
        <v>2</v>
      </c>
      <c r="S32" s="89">
        <f t="shared" si="7"/>
        <v>0</v>
      </c>
      <c r="T32" s="89">
        <f t="shared" si="8"/>
        <v>0</v>
      </c>
      <c r="U32" s="89">
        <f t="shared" si="9"/>
        <v>0</v>
      </c>
      <c r="V32" s="89">
        <f t="shared" si="10"/>
        <v>1</v>
      </c>
      <c r="W32" s="89">
        <f t="shared" si="11"/>
        <v>0</v>
      </c>
      <c r="X32" s="89">
        <f t="shared" si="12"/>
        <v>1</v>
      </c>
      <c r="Y32">
        <v>5.3</v>
      </c>
      <c r="Z32" s="85">
        <v>22973</v>
      </c>
      <c r="AA32">
        <v>1</v>
      </c>
      <c r="AB32">
        <v>0</v>
      </c>
      <c r="AC32">
        <v>0</v>
      </c>
      <c r="AD32" s="67">
        <v>7652</v>
      </c>
      <c r="AE32" s="76">
        <v>1819046</v>
      </c>
      <c r="AF32" s="67">
        <v>55255</v>
      </c>
      <c r="AG32" s="74">
        <v>0</v>
      </c>
      <c r="AH32" s="74">
        <v>0</v>
      </c>
      <c r="AI32" s="93">
        <v>3743178</v>
      </c>
      <c r="AJ32" s="93">
        <f t="shared" si="13"/>
        <v>3743.1779999999999</v>
      </c>
      <c r="AK32" s="117">
        <f t="shared" si="14"/>
        <v>6.7743697402949957E-2</v>
      </c>
      <c r="AL32" s="67">
        <v>842</v>
      </c>
      <c r="AM32" s="100">
        <f t="shared" si="15"/>
        <v>1.5238439960184598</v>
      </c>
    </row>
    <row r="33" spans="1:39">
      <c r="A33" s="11">
        <v>2000</v>
      </c>
      <c r="B33" s="12">
        <v>32</v>
      </c>
      <c r="C33">
        <v>3</v>
      </c>
      <c r="D33">
        <f t="shared" si="0"/>
        <v>23</v>
      </c>
      <c r="E33" s="131">
        <f t="shared" si="1"/>
        <v>0.92</v>
      </c>
      <c r="F33">
        <v>6</v>
      </c>
      <c r="G33" s="126">
        <f t="shared" si="2"/>
        <v>30</v>
      </c>
      <c r="H33" s="129">
        <f t="shared" si="3"/>
        <v>0.8571428571428571</v>
      </c>
      <c r="I33">
        <v>3</v>
      </c>
      <c r="J33" s="126">
        <f t="shared" si="4"/>
        <v>17</v>
      </c>
      <c r="K33" s="99">
        <f t="shared" si="5"/>
        <v>0.89473684210526316</v>
      </c>
      <c r="L33" s="97">
        <f>(E33+H33+K33)/3</f>
        <v>0.8906265664160401</v>
      </c>
      <c r="M33" s="119">
        <v>0</v>
      </c>
      <c r="N33" s="23">
        <v>0</v>
      </c>
      <c r="O33" s="89">
        <v>1</v>
      </c>
      <c r="P33" s="89">
        <v>0</v>
      </c>
      <c r="Q33" s="89" t="str">
        <f t="shared" si="6"/>
        <v>010</v>
      </c>
      <c r="R33" s="89">
        <v>2</v>
      </c>
      <c r="S33" s="89">
        <f t="shared" si="7"/>
        <v>0</v>
      </c>
      <c r="T33" s="89">
        <f t="shared" si="8"/>
        <v>0</v>
      </c>
      <c r="U33" s="89">
        <f t="shared" si="9"/>
        <v>0</v>
      </c>
      <c r="V33" s="89">
        <v>1</v>
      </c>
      <c r="W33" s="89">
        <f t="shared" si="11"/>
        <v>0</v>
      </c>
      <c r="X33" s="89">
        <f t="shared" si="12"/>
        <v>1</v>
      </c>
      <c r="Y33">
        <v>4.9000000000000004</v>
      </c>
      <c r="Z33" s="85">
        <v>35924</v>
      </c>
      <c r="AA33">
        <v>1</v>
      </c>
      <c r="AB33">
        <v>0</v>
      </c>
      <c r="AC33">
        <v>0</v>
      </c>
      <c r="AD33" s="67">
        <v>177550</v>
      </c>
      <c r="AE33" s="76">
        <v>18976457</v>
      </c>
      <c r="AF33" s="67">
        <v>833306</v>
      </c>
      <c r="AG33" s="74">
        <v>0</v>
      </c>
      <c r="AH33" s="74">
        <v>0</v>
      </c>
      <c r="AI33" s="93">
        <v>41735841</v>
      </c>
      <c r="AJ33" s="93">
        <f t="shared" si="13"/>
        <v>41735.841</v>
      </c>
      <c r="AK33" s="117">
        <f t="shared" si="14"/>
        <v>5.0084651976584835E-2</v>
      </c>
      <c r="AL33" s="67">
        <v>1634</v>
      </c>
      <c r="AM33" s="100">
        <f t="shared" si="15"/>
        <v>0.19608643163495765</v>
      </c>
    </row>
    <row r="34" spans="1:39">
      <c r="A34" s="11">
        <v>2000</v>
      </c>
      <c r="B34" s="12">
        <v>33</v>
      </c>
      <c r="C34">
        <v>1</v>
      </c>
      <c r="D34">
        <f t="shared" si="0"/>
        <v>25</v>
      </c>
      <c r="E34" s="131">
        <f t="shared" si="1"/>
        <v>1</v>
      </c>
      <c r="F34">
        <v>1</v>
      </c>
      <c r="G34" s="126">
        <f t="shared" si="2"/>
        <v>35</v>
      </c>
      <c r="H34" s="129">
        <f t="shared" si="3"/>
        <v>1</v>
      </c>
      <c r="I34">
        <v>1</v>
      </c>
      <c r="J34" s="126">
        <f t="shared" si="4"/>
        <v>19</v>
      </c>
      <c r="K34" s="99">
        <f t="shared" si="5"/>
        <v>1</v>
      </c>
      <c r="L34" s="97">
        <f>(E34+H34+K34)/3</f>
        <v>1</v>
      </c>
      <c r="M34" s="119">
        <v>0</v>
      </c>
      <c r="N34" s="23">
        <v>1</v>
      </c>
      <c r="O34" s="89">
        <v>1</v>
      </c>
      <c r="P34" s="89">
        <v>1</v>
      </c>
      <c r="Q34" s="89" t="str">
        <f t="shared" si="6"/>
        <v>111</v>
      </c>
      <c r="R34" s="89">
        <v>1</v>
      </c>
      <c r="S34" s="89">
        <f t="shared" si="7"/>
        <v>1</v>
      </c>
      <c r="T34" s="89">
        <f t="shared" si="8"/>
        <v>0</v>
      </c>
      <c r="U34" s="89">
        <f t="shared" si="9"/>
        <v>0</v>
      </c>
      <c r="V34" s="89">
        <f t="shared" si="10"/>
        <v>0</v>
      </c>
      <c r="W34" s="89">
        <f t="shared" si="11"/>
        <v>0</v>
      </c>
      <c r="X34" s="89">
        <f t="shared" si="12"/>
        <v>0</v>
      </c>
      <c r="Y34">
        <v>3.2</v>
      </c>
      <c r="Z34" s="85">
        <v>27373</v>
      </c>
      <c r="AA34">
        <v>1</v>
      </c>
      <c r="AB34">
        <v>0</v>
      </c>
      <c r="AC34">
        <v>0</v>
      </c>
      <c r="AD34" s="67">
        <v>29114</v>
      </c>
      <c r="AE34" s="76">
        <v>8049313</v>
      </c>
      <c r="AF34" s="67">
        <v>277141</v>
      </c>
      <c r="AG34" s="74">
        <v>0</v>
      </c>
      <c r="AH34" s="74">
        <v>0</v>
      </c>
      <c r="AI34" s="93">
        <v>15315386</v>
      </c>
      <c r="AJ34" s="93">
        <f t="shared" si="13"/>
        <v>15315.386</v>
      </c>
      <c r="AK34" s="117">
        <f t="shared" si="14"/>
        <v>5.5262072374711792E-2</v>
      </c>
      <c r="AL34" s="67">
        <v>3935</v>
      </c>
      <c r="AM34" s="100">
        <f t="shared" si="15"/>
        <v>1.4198548753161748</v>
      </c>
    </row>
    <row r="35" spans="1:39">
      <c r="A35" s="11">
        <v>2000</v>
      </c>
      <c r="B35" s="12">
        <v>34</v>
      </c>
      <c r="C35">
        <v>4</v>
      </c>
      <c r="D35">
        <f t="shared" si="0"/>
        <v>22</v>
      </c>
      <c r="E35" s="131">
        <f t="shared" si="1"/>
        <v>0.88</v>
      </c>
      <c r="F35">
        <v>12</v>
      </c>
      <c r="G35" s="126">
        <f t="shared" si="2"/>
        <v>24</v>
      </c>
      <c r="H35" s="129">
        <f t="shared" si="3"/>
        <v>0.68571428571428572</v>
      </c>
      <c r="I35">
        <v>12</v>
      </c>
      <c r="J35" s="126">
        <f t="shared" si="4"/>
        <v>8</v>
      </c>
      <c r="K35" s="99">
        <f t="shared" si="5"/>
        <v>0.42105263157894735</v>
      </c>
      <c r="L35" s="97">
        <f>E35</f>
        <v>0.88</v>
      </c>
      <c r="M35" s="119">
        <v>0</v>
      </c>
      <c r="N35" s="23">
        <v>0</v>
      </c>
      <c r="O35" s="89">
        <v>0</v>
      </c>
      <c r="P35" s="89">
        <v>0</v>
      </c>
      <c r="Q35" s="89" t="str">
        <f t="shared" si="6"/>
        <v>000</v>
      </c>
      <c r="R35" s="89">
        <v>0</v>
      </c>
      <c r="S35" s="89">
        <f t="shared" si="7"/>
        <v>0</v>
      </c>
      <c r="T35" s="89">
        <f t="shared" si="8"/>
        <v>1</v>
      </c>
      <c r="U35" s="89">
        <f t="shared" si="9"/>
        <v>0</v>
      </c>
      <c r="V35" s="89">
        <f t="shared" si="10"/>
        <v>0</v>
      </c>
      <c r="W35" s="89">
        <f t="shared" si="11"/>
        <v>0</v>
      </c>
      <c r="X35" s="89">
        <f t="shared" si="12"/>
        <v>0</v>
      </c>
      <c r="Y35">
        <v>3.2</v>
      </c>
      <c r="Z35" s="85">
        <v>26004</v>
      </c>
      <c r="AA35">
        <v>1</v>
      </c>
      <c r="AB35">
        <v>0</v>
      </c>
      <c r="AC35">
        <v>0</v>
      </c>
      <c r="AD35" s="67">
        <v>2781</v>
      </c>
      <c r="AE35" s="76">
        <v>642200</v>
      </c>
      <c r="AF35" s="67">
        <v>17973</v>
      </c>
      <c r="AG35" s="74">
        <v>0</v>
      </c>
      <c r="AH35" s="74">
        <v>0</v>
      </c>
      <c r="AI35" s="93">
        <v>1172373</v>
      </c>
      <c r="AJ35" s="93">
        <f t="shared" si="13"/>
        <v>1172.373</v>
      </c>
      <c r="AK35" s="117">
        <f t="shared" si="14"/>
        <v>6.5229677850108497E-2</v>
      </c>
      <c r="AL35" s="67">
        <v>1017</v>
      </c>
      <c r="AM35" s="100">
        <f t="shared" si="15"/>
        <v>5.658487731597396</v>
      </c>
    </row>
    <row r="36" spans="1:39">
      <c r="A36" s="11">
        <v>2000</v>
      </c>
      <c r="B36" s="12">
        <v>35</v>
      </c>
      <c r="C36">
        <v>2</v>
      </c>
      <c r="D36">
        <f t="shared" si="0"/>
        <v>24</v>
      </c>
      <c r="E36" s="131">
        <f t="shared" si="1"/>
        <v>0.96</v>
      </c>
      <c r="F36">
        <v>2</v>
      </c>
      <c r="G36" s="126">
        <f t="shared" si="2"/>
        <v>34</v>
      </c>
      <c r="H36" s="129">
        <f t="shared" si="3"/>
        <v>0.97142857142857142</v>
      </c>
      <c r="I36">
        <v>2</v>
      </c>
      <c r="J36" s="126">
        <f t="shared" si="4"/>
        <v>18</v>
      </c>
      <c r="K36" s="99">
        <f t="shared" si="5"/>
        <v>0.94736842105263153</v>
      </c>
      <c r="L36" s="97">
        <f t="shared" ref="L36:L41" si="17">(E36+H36+K36)/3</f>
        <v>0.95959899749373434</v>
      </c>
      <c r="M36" s="119">
        <v>0</v>
      </c>
      <c r="N36" s="23">
        <v>0</v>
      </c>
      <c r="O36" s="89">
        <v>0</v>
      </c>
      <c r="P36" s="89">
        <v>0</v>
      </c>
      <c r="Q36" s="89" t="str">
        <f t="shared" si="6"/>
        <v>000</v>
      </c>
      <c r="R36" s="89">
        <v>0</v>
      </c>
      <c r="S36" s="89">
        <f t="shared" si="7"/>
        <v>0</v>
      </c>
      <c r="T36" s="89">
        <f t="shared" si="8"/>
        <v>1</v>
      </c>
      <c r="U36" s="89">
        <f t="shared" si="9"/>
        <v>0</v>
      </c>
      <c r="V36" s="89">
        <f t="shared" si="10"/>
        <v>0</v>
      </c>
      <c r="W36" s="89">
        <f t="shared" si="11"/>
        <v>0</v>
      </c>
      <c r="X36" s="89">
        <f t="shared" si="12"/>
        <v>0</v>
      </c>
      <c r="Y36">
        <v>4</v>
      </c>
      <c r="Z36" s="85">
        <v>28509</v>
      </c>
      <c r="AA36">
        <v>1</v>
      </c>
      <c r="AB36">
        <v>0</v>
      </c>
      <c r="AC36">
        <v>0</v>
      </c>
      <c r="AD36" s="67">
        <v>42087</v>
      </c>
      <c r="AE36" s="76">
        <v>11353140</v>
      </c>
      <c r="AF36" s="67">
        <v>395127</v>
      </c>
      <c r="AG36" s="74">
        <v>8</v>
      </c>
      <c r="AH36" s="74">
        <v>8</v>
      </c>
      <c r="AI36" s="93">
        <v>19676365</v>
      </c>
      <c r="AJ36" s="93">
        <f t="shared" si="13"/>
        <v>19676.365000000002</v>
      </c>
      <c r="AK36" s="117">
        <f t="shared" si="14"/>
        <v>4.9797571413747986E-2</v>
      </c>
      <c r="AL36" s="67">
        <v>2048</v>
      </c>
      <c r="AM36" s="100">
        <f t="shared" si="15"/>
        <v>0.51831436474854919</v>
      </c>
    </row>
    <row r="37" spans="1:39">
      <c r="A37" s="11">
        <v>2000</v>
      </c>
      <c r="B37" s="12">
        <v>36</v>
      </c>
      <c r="C37">
        <v>3</v>
      </c>
      <c r="D37">
        <f t="shared" si="0"/>
        <v>23</v>
      </c>
      <c r="E37" s="131">
        <f t="shared" si="1"/>
        <v>0.92</v>
      </c>
      <c r="F37">
        <v>4</v>
      </c>
      <c r="G37" s="126">
        <f t="shared" si="2"/>
        <v>32</v>
      </c>
      <c r="H37" s="129">
        <f t="shared" si="3"/>
        <v>0.91428571428571426</v>
      </c>
      <c r="I37">
        <v>3</v>
      </c>
      <c r="J37" s="126">
        <f t="shared" si="4"/>
        <v>17</v>
      </c>
      <c r="K37" s="99">
        <f t="shared" si="5"/>
        <v>0.89473684210526316</v>
      </c>
      <c r="L37" s="97">
        <f t="shared" si="17"/>
        <v>0.90967418546365908</v>
      </c>
      <c r="M37" s="119">
        <v>0</v>
      </c>
      <c r="N37" s="23">
        <v>0</v>
      </c>
      <c r="O37" s="89">
        <v>1</v>
      </c>
      <c r="P37" s="89">
        <v>1</v>
      </c>
      <c r="Q37" s="89" t="str">
        <f t="shared" si="6"/>
        <v>011</v>
      </c>
      <c r="R37" s="89">
        <v>2</v>
      </c>
      <c r="S37" s="89">
        <f t="shared" si="7"/>
        <v>0</v>
      </c>
      <c r="T37" s="89">
        <f t="shared" si="8"/>
        <v>0</v>
      </c>
      <c r="U37" s="89">
        <f t="shared" si="9"/>
        <v>0</v>
      </c>
      <c r="V37" s="89">
        <v>1</v>
      </c>
      <c r="W37" s="89">
        <f t="shared" si="11"/>
        <v>0</v>
      </c>
      <c r="X37" s="89">
        <f t="shared" si="12"/>
        <v>1</v>
      </c>
      <c r="Y37">
        <v>2.7</v>
      </c>
      <c r="Z37" s="85">
        <v>23983</v>
      </c>
      <c r="AA37">
        <v>1</v>
      </c>
      <c r="AB37">
        <v>0</v>
      </c>
      <c r="AC37">
        <v>0</v>
      </c>
      <c r="AD37" s="67">
        <v>11409</v>
      </c>
      <c r="AE37" s="76">
        <v>3450654</v>
      </c>
      <c r="AF37" s="67">
        <v>91421</v>
      </c>
      <c r="AG37" s="74">
        <v>0</v>
      </c>
      <c r="AH37" s="74">
        <v>0</v>
      </c>
      <c r="AI37" s="93">
        <v>5840022</v>
      </c>
      <c r="AJ37" s="93">
        <f t="shared" si="13"/>
        <v>5840.0219999999999</v>
      </c>
      <c r="AK37" s="117">
        <f t="shared" si="14"/>
        <v>6.3880530731451196E-2</v>
      </c>
      <c r="AL37" s="67">
        <v>1559</v>
      </c>
      <c r="AM37" s="100">
        <f t="shared" si="15"/>
        <v>1.7052974699467298</v>
      </c>
    </row>
    <row r="38" spans="1:39">
      <c r="A38" s="11">
        <v>2000</v>
      </c>
      <c r="B38" s="12">
        <v>37</v>
      </c>
      <c r="C38">
        <v>3</v>
      </c>
      <c r="D38">
        <f t="shared" si="0"/>
        <v>23</v>
      </c>
      <c r="E38" s="131">
        <f t="shared" si="1"/>
        <v>0.92</v>
      </c>
      <c r="F38">
        <v>3</v>
      </c>
      <c r="G38" s="126">
        <f t="shared" si="2"/>
        <v>33</v>
      </c>
      <c r="H38" s="129">
        <f t="shared" si="3"/>
        <v>0.94285714285714284</v>
      </c>
      <c r="I38">
        <v>3</v>
      </c>
      <c r="J38" s="126">
        <f t="shared" si="4"/>
        <v>17</v>
      </c>
      <c r="K38" s="99">
        <f t="shared" si="5"/>
        <v>0.89473684210526316</v>
      </c>
      <c r="L38" s="97">
        <f t="shared" si="17"/>
        <v>0.91919799498746879</v>
      </c>
      <c r="M38" s="119">
        <v>0</v>
      </c>
      <c r="N38" s="23">
        <v>1</v>
      </c>
      <c r="O38" s="89">
        <v>0</v>
      </c>
      <c r="P38" s="89">
        <v>0</v>
      </c>
      <c r="Q38" s="89" t="str">
        <f t="shared" si="6"/>
        <v>100</v>
      </c>
      <c r="R38" s="89">
        <v>2</v>
      </c>
      <c r="S38" s="89">
        <f t="shared" si="7"/>
        <v>0</v>
      </c>
      <c r="T38" s="89">
        <f t="shared" si="8"/>
        <v>0</v>
      </c>
      <c r="U38" s="89">
        <f t="shared" si="9"/>
        <v>1</v>
      </c>
      <c r="V38" s="89">
        <f t="shared" si="10"/>
        <v>0</v>
      </c>
      <c r="W38" s="89">
        <f t="shared" si="11"/>
        <v>0</v>
      </c>
      <c r="X38" s="89">
        <f t="shared" si="12"/>
        <v>1</v>
      </c>
      <c r="Y38">
        <v>4.7</v>
      </c>
      <c r="Z38" s="85">
        <v>28596</v>
      </c>
      <c r="AA38">
        <v>1</v>
      </c>
      <c r="AB38">
        <v>0</v>
      </c>
      <c r="AC38">
        <v>0</v>
      </c>
      <c r="AD38" s="67">
        <v>15607</v>
      </c>
      <c r="AE38" s="76">
        <v>3421399</v>
      </c>
      <c r="AF38" s="67">
        <v>117557</v>
      </c>
      <c r="AG38" s="74">
        <v>0</v>
      </c>
      <c r="AH38" s="74">
        <v>0</v>
      </c>
      <c r="AI38" s="93">
        <v>5945675</v>
      </c>
      <c r="AJ38" s="93">
        <f t="shared" si="13"/>
        <v>5945.6750000000002</v>
      </c>
      <c r="AK38" s="117">
        <f t="shared" si="14"/>
        <v>5.0576954158408266E-2</v>
      </c>
      <c r="AL38" s="67">
        <v>2751</v>
      </c>
      <c r="AM38" s="100">
        <f t="shared" si="15"/>
        <v>2.3401413782250313</v>
      </c>
    </row>
    <row r="39" spans="1:39">
      <c r="A39" s="11">
        <v>2000</v>
      </c>
      <c r="B39" s="12">
        <v>38</v>
      </c>
      <c r="C39">
        <v>3</v>
      </c>
      <c r="D39">
        <f t="shared" si="0"/>
        <v>23</v>
      </c>
      <c r="E39" s="131">
        <f t="shared" si="1"/>
        <v>0.92</v>
      </c>
      <c r="F39">
        <v>3</v>
      </c>
      <c r="G39" s="126">
        <f t="shared" si="2"/>
        <v>33</v>
      </c>
      <c r="H39" s="129">
        <f t="shared" si="3"/>
        <v>0.94285714285714284</v>
      </c>
      <c r="I39">
        <v>3</v>
      </c>
      <c r="J39" s="126">
        <f t="shared" si="4"/>
        <v>17</v>
      </c>
      <c r="K39" s="99">
        <f t="shared" si="5"/>
        <v>0.89473684210526316</v>
      </c>
      <c r="L39" s="97">
        <f t="shared" si="17"/>
        <v>0.91919799498746879</v>
      </c>
      <c r="M39" s="119">
        <v>0</v>
      </c>
      <c r="N39" s="23">
        <v>0</v>
      </c>
      <c r="O39" s="89">
        <v>0</v>
      </c>
      <c r="P39" s="89">
        <v>0</v>
      </c>
      <c r="Q39" s="89" t="str">
        <f t="shared" si="6"/>
        <v>000</v>
      </c>
      <c r="R39" s="89">
        <v>0</v>
      </c>
      <c r="S39" s="89">
        <f t="shared" si="7"/>
        <v>0</v>
      </c>
      <c r="T39" s="89">
        <f t="shared" si="8"/>
        <v>1</v>
      </c>
      <c r="U39" s="89">
        <f t="shared" si="9"/>
        <v>0</v>
      </c>
      <c r="V39" s="89">
        <f t="shared" si="10"/>
        <v>0</v>
      </c>
      <c r="W39" s="89">
        <f t="shared" si="11"/>
        <v>0</v>
      </c>
      <c r="X39" s="89">
        <f t="shared" si="12"/>
        <v>0</v>
      </c>
      <c r="Y39">
        <v>4</v>
      </c>
      <c r="Z39" s="85">
        <v>30381</v>
      </c>
      <c r="AA39">
        <v>1</v>
      </c>
      <c r="AB39">
        <v>0</v>
      </c>
      <c r="AC39">
        <v>0</v>
      </c>
      <c r="AD39" s="67">
        <v>73325</v>
      </c>
      <c r="AE39" s="76">
        <v>12281054</v>
      </c>
      <c r="AF39" s="67">
        <v>408556</v>
      </c>
      <c r="AG39" s="74">
        <v>0</v>
      </c>
      <c r="AH39" s="74">
        <v>0</v>
      </c>
      <c r="AI39" s="93">
        <v>22466906</v>
      </c>
      <c r="AJ39" s="93">
        <f t="shared" si="13"/>
        <v>22466.905999999999</v>
      </c>
      <c r="AK39" s="117">
        <f t="shared" si="14"/>
        <v>5.4991007352725205E-2</v>
      </c>
      <c r="AL39" s="67">
        <v>2529</v>
      </c>
      <c r="AM39" s="100">
        <f t="shared" si="15"/>
        <v>0.61900938916574477</v>
      </c>
    </row>
    <row r="40" spans="1:39">
      <c r="A40" s="11">
        <v>2000</v>
      </c>
      <c r="B40" s="12">
        <v>39</v>
      </c>
      <c r="C40">
        <v>4</v>
      </c>
      <c r="D40">
        <f t="shared" si="0"/>
        <v>22</v>
      </c>
      <c r="E40" s="131">
        <f t="shared" si="1"/>
        <v>0.88</v>
      </c>
      <c r="F40">
        <v>4</v>
      </c>
      <c r="G40" s="126">
        <f t="shared" si="2"/>
        <v>32</v>
      </c>
      <c r="H40" s="129">
        <f t="shared" si="3"/>
        <v>0.91428571428571426</v>
      </c>
      <c r="I40">
        <v>3</v>
      </c>
      <c r="J40" s="126">
        <f t="shared" si="4"/>
        <v>17</v>
      </c>
      <c r="K40" s="99">
        <f t="shared" si="5"/>
        <v>0.89473684210526316</v>
      </c>
      <c r="L40" s="97">
        <f t="shared" si="17"/>
        <v>0.89634085213032577</v>
      </c>
      <c r="M40" s="119">
        <v>0</v>
      </c>
      <c r="N40" s="23">
        <v>0</v>
      </c>
      <c r="O40" s="89">
        <v>1</v>
      </c>
      <c r="P40" s="89">
        <v>1</v>
      </c>
      <c r="Q40" s="89" t="str">
        <f t="shared" si="6"/>
        <v>011</v>
      </c>
      <c r="R40" s="89">
        <v>2</v>
      </c>
      <c r="S40" s="89">
        <f t="shared" si="7"/>
        <v>0</v>
      </c>
      <c r="T40" s="89">
        <f t="shared" si="8"/>
        <v>0</v>
      </c>
      <c r="U40" s="89">
        <f t="shared" si="9"/>
        <v>0</v>
      </c>
      <c r="V40" s="89">
        <v>1</v>
      </c>
      <c r="W40" s="89">
        <f t="shared" si="11"/>
        <v>0</v>
      </c>
      <c r="X40" s="89">
        <f t="shared" si="12"/>
        <v>1</v>
      </c>
      <c r="Y40">
        <v>3.8</v>
      </c>
      <c r="Z40" s="85">
        <v>30284</v>
      </c>
      <c r="AA40">
        <v>1</v>
      </c>
      <c r="AB40">
        <v>0</v>
      </c>
      <c r="AC40">
        <v>0</v>
      </c>
      <c r="AD40" s="67">
        <v>6878</v>
      </c>
      <c r="AE40" s="76">
        <v>1048319</v>
      </c>
      <c r="AF40" s="67">
        <v>34613</v>
      </c>
      <c r="AG40" s="74">
        <v>0</v>
      </c>
      <c r="AH40" s="74">
        <v>0</v>
      </c>
      <c r="AI40" s="93">
        <v>2034909</v>
      </c>
      <c r="AJ40" s="93">
        <f t="shared" si="13"/>
        <v>2034.9090000000001</v>
      </c>
      <c r="AK40" s="117">
        <f t="shared" si="14"/>
        <v>5.8790309999133275E-2</v>
      </c>
      <c r="AL40" s="67">
        <v>140</v>
      </c>
      <c r="AM40" s="100">
        <f t="shared" si="15"/>
        <v>0.40447230809233525</v>
      </c>
    </row>
    <row r="41" spans="1:39">
      <c r="A41" s="11">
        <v>2000</v>
      </c>
      <c r="B41" s="12">
        <v>40</v>
      </c>
      <c r="C41">
        <v>1</v>
      </c>
      <c r="D41">
        <f t="shared" si="0"/>
        <v>25</v>
      </c>
      <c r="E41" s="131">
        <f t="shared" si="1"/>
        <v>1</v>
      </c>
      <c r="F41">
        <v>1</v>
      </c>
      <c r="G41" s="126">
        <f t="shared" si="2"/>
        <v>35</v>
      </c>
      <c r="H41" s="129">
        <f t="shared" si="3"/>
        <v>1</v>
      </c>
      <c r="I41">
        <v>1</v>
      </c>
      <c r="J41" s="126">
        <f t="shared" si="4"/>
        <v>19</v>
      </c>
      <c r="K41" s="99">
        <f t="shared" si="5"/>
        <v>1</v>
      </c>
      <c r="L41" s="97">
        <f t="shared" si="17"/>
        <v>1</v>
      </c>
      <c r="M41" s="119">
        <v>0</v>
      </c>
      <c r="N41" s="23">
        <v>1</v>
      </c>
      <c r="O41" s="89">
        <v>0</v>
      </c>
      <c r="P41" s="89">
        <v>0</v>
      </c>
      <c r="Q41" s="89" t="str">
        <f t="shared" si="6"/>
        <v>100</v>
      </c>
      <c r="R41" s="89">
        <v>2</v>
      </c>
      <c r="S41" s="89">
        <f t="shared" si="7"/>
        <v>0</v>
      </c>
      <c r="T41" s="89">
        <f t="shared" si="8"/>
        <v>0</v>
      </c>
      <c r="U41" s="89">
        <f t="shared" si="9"/>
        <v>1</v>
      </c>
      <c r="V41" s="89">
        <f t="shared" si="10"/>
        <v>0</v>
      </c>
      <c r="W41" s="89">
        <f t="shared" si="11"/>
        <v>0</v>
      </c>
      <c r="X41" s="89">
        <f t="shared" si="12"/>
        <v>1</v>
      </c>
      <c r="Y41">
        <v>4.3</v>
      </c>
      <c r="Z41" s="85">
        <v>24921</v>
      </c>
      <c r="AA41">
        <v>1</v>
      </c>
      <c r="AB41">
        <v>0</v>
      </c>
      <c r="AC41">
        <v>0</v>
      </c>
      <c r="AD41" s="67">
        <v>18671</v>
      </c>
      <c r="AE41" s="76">
        <v>4012012</v>
      </c>
      <c r="AF41" s="67">
        <v>115809</v>
      </c>
      <c r="AG41" s="74">
        <v>0</v>
      </c>
      <c r="AH41" s="74">
        <v>0</v>
      </c>
      <c r="AI41" s="93">
        <v>6381391</v>
      </c>
      <c r="AJ41" s="93">
        <f t="shared" si="13"/>
        <v>6381.3909999999996</v>
      </c>
      <c r="AK41" s="117">
        <f t="shared" si="14"/>
        <v>5.5102720859345991E-2</v>
      </c>
      <c r="AL41" s="67">
        <v>1002</v>
      </c>
      <c r="AM41" s="100">
        <f t="shared" si="15"/>
        <v>0.86521772919203166</v>
      </c>
    </row>
    <row r="42" spans="1:39" s="89" customFormat="1">
      <c r="A42" s="11">
        <v>2000</v>
      </c>
      <c r="B42" s="12">
        <v>41</v>
      </c>
      <c r="C42">
        <v>3</v>
      </c>
      <c r="D42">
        <f t="shared" si="0"/>
        <v>23</v>
      </c>
      <c r="E42" s="131">
        <f t="shared" si="1"/>
        <v>0.92</v>
      </c>
      <c r="F42">
        <v>12</v>
      </c>
      <c r="G42" s="126">
        <f t="shared" si="2"/>
        <v>24</v>
      </c>
      <c r="H42" s="129">
        <f t="shared" si="3"/>
        <v>0.68571428571428572</v>
      </c>
      <c r="I42">
        <v>12</v>
      </c>
      <c r="J42" s="126">
        <f t="shared" si="4"/>
        <v>8</v>
      </c>
      <c r="K42" s="99">
        <f t="shared" si="5"/>
        <v>0.42105263157894735</v>
      </c>
      <c r="L42" s="120">
        <f>E42</f>
        <v>0.92</v>
      </c>
      <c r="M42" s="121">
        <v>1</v>
      </c>
      <c r="N42" s="23">
        <v>0</v>
      </c>
      <c r="O42" s="89">
        <v>0</v>
      </c>
      <c r="P42" s="89">
        <v>0</v>
      </c>
      <c r="Q42" s="89" t="str">
        <f t="shared" si="6"/>
        <v>000</v>
      </c>
      <c r="R42" s="89">
        <v>0</v>
      </c>
      <c r="S42" s="89">
        <f t="shared" si="7"/>
        <v>0</v>
      </c>
      <c r="T42" s="89">
        <f t="shared" si="8"/>
        <v>1</v>
      </c>
      <c r="U42" s="89">
        <f t="shared" si="9"/>
        <v>0</v>
      </c>
      <c r="V42" s="89">
        <f t="shared" si="10"/>
        <v>0</v>
      </c>
      <c r="W42" s="89">
        <f t="shared" si="11"/>
        <v>0</v>
      </c>
      <c r="X42" s="89">
        <f t="shared" si="12"/>
        <v>0</v>
      </c>
      <c r="Y42" s="89">
        <v>2.2999999999999998</v>
      </c>
      <c r="Z42" s="85">
        <v>26808</v>
      </c>
      <c r="AA42" s="89">
        <v>1</v>
      </c>
      <c r="AB42" s="89">
        <v>0</v>
      </c>
      <c r="AC42" s="89">
        <v>0</v>
      </c>
      <c r="AD42" s="93">
        <v>3289</v>
      </c>
      <c r="AE42" s="122">
        <v>754844</v>
      </c>
      <c r="AF42" s="93">
        <v>22875</v>
      </c>
      <c r="AG42" s="123">
        <v>8</v>
      </c>
      <c r="AH42" s="123">
        <v>8</v>
      </c>
      <c r="AI42" s="93">
        <v>927245</v>
      </c>
      <c r="AJ42" s="93">
        <f t="shared" si="13"/>
        <v>927.245</v>
      </c>
      <c r="AK42" s="117">
        <f t="shared" si="14"/>
        <v>4.0535300546448085E-2</v>
      </c>
      <c r="AL42" s="93">
        <v>1605</v>
      </c>
      <c r="AM42" s="124">
        <f t="shared" si="15"/>
        <v>7.0163934426229506</v>
      </c>
    </row>
    <row r="43" spans="1:39">
      <c r="A43" s="11">
        <v>2000</v>
      </c>
      <c r="B43" s="12">
        <v>42</v>
      </c>
      <c r="C43">
        <v>2</v>
      </c>
      <c r="D43">
        <f t="shared" si="0"/>
        <v>24</v>
      </c>
      <c r="E43" s="131">
        <f t="shared" si="1"/>
        <v>0.96</v>
      </c>
      <c r="F43">
        <v>2</v>
      </c>
      <c r="G43" s="126">
        <f t="shared" si="2"/>
        <v>34</v>
      </c>
      <c r="H43" s="129">
        <f t="shared" si="3"/>
        <v>0.97142857142857142</v>
      </c>
      <c r="I43">
        <v>1</v>
      </c>
      <c r="J43" s="126">
        <f t="shared" si="4"/>
        <v>19</v>
      </c>
      <c r="K43" s="99">
        <f t="shared" si="5"/>
        <v>1</v>
      </c>
      <c r="L43" s="97">
        <f t="shared" ref="L43:L50" si="18">(E43+H43+K43)/3</f>
        <v>0.9771428571428572</v>
      </c>
      <c r="M43" s="119">
        <v>0</v>
      </c>
      <c r="N43" s="23">
        <v>0</v>
      </c>
      <c r="O43" s="89">
        <v>1</v>
      </c>
      <c r="P43" s="89">
        <v>1</v>
      </c>
      <c r="Q43" s="89" t="str">
        <f t="shared" si="6"/>
        <v>011</v>
      </c>
      <c r="R43" s="89">
        <v>2</v>
      </c>
      <c r="S43" s="89">
        <f t="shared" si="7"/>
        <v>0</v>
      </c>
      <c r="T43" s="89">
        <f t="shared" si="8"/>
        <v>0</v>
      </c>
      <c r="U43" s="89">
        <f t="shared" si="9"/>
        <v>0</v>
      </c>
      <c r="V43" s="89">
        <v>1</v>
      </c>
      <c r="W43" s="89">
        <f t="shared" si="11"/>
        <v>0</v>
      </c>
      <c r="X43" s="89">
        <f t="shared" si="12"/>
        <v>1</v>
      </c>
      <c r="Y43">
        <v>3.5</v>
      </c>
      <c r="Z43" s="85">
        <v>27154</v>
      </c>
      <c r="AA43">
        <v>1</v>
      </c>
      <c r="AB43">
        <v>0</v>
      </c>
      <c r="AC43">
        <v>0</v>
      </c>
      <c r="AD43" s="67">
        <v>18377</v>
      </c>
      <c r="AE43" s="76">
        <v>5689283</v>
      </c>
      <c r="AF43" s="67">
        <v>181216</v>
      </c>
      <c r="AG43" s="74">
        <v>0</v>
      </c>
      <c r="AH43" s="74">
        <v>0</v>
      </c>
      <c r="AI43" s="93">
        <v>7739590</v>
      </c>
      <c r="AJ43" s="93">
        <f t="shared" si="13"/>
        <v>7739.59</v>
      </c>
      <c r="AK43" s="117">
        <f t="shared" si="14"/>
        <v>4.2709197863323327E-2</v>
      </c>
      <c r="AL43" s="67">
        <v>2520</v>
      </c>
      <c r="AM43" s="100">
        <f t="shared" si="15"/>
        <v>1.3906056860321385</v>
      </c>
    </row>
    <row r="44" spans="1:39">
      <c r="A44" s="11">
        <v>2000</v>
      </c>
      <c r="B44" s="12">
        <v>43</v>
      </c>
      <c r="C44">
        <v>3</v>
      </c>
      <c r="D44">
        <f t="shared" si="0"/>
        <v>23</v>
      </c>
      <c r="E44" s="131">
        <f t="shared" si="1"/>
        <v>0.92</v>
      </c>
      <c r="F44">
        <v>2</v>
      </c>
      <c r="G44" s="126">
        <f t="shared" si="2"/>
        <v>34</v>
      </c>
      <c r="H44" s="129">
        <f t="shared" si="3"/>
        <v>0.97142857142857142</v>
      </c>
      <c r="I44">
        <v>2</v>
      </c>
      <c r="J44" s="126">
        <f t="shared" si="4"/>
        <v>18</v>
      </c>
      <c r="K44" s="99">
        <f t="shared" si="5"/>
        <v>0.94736842105263153</v>
      </c>
      <c r="L44" s="97">
        <f t="shared" si="18"/>
        <v>0.94626566416040092</v>
      </c>
      <c r="M44" s="119">
        <v>0</v>
      </c>
      <c r="N44" s="23">
        <v>0</v>
      </c>
      <c r="O44" s="89">
        <v>1</v>
      </c>
      <c r="P44" s="89">
        <v>0</v>
      </c>
      <c r="Q44" s="89" t="str">
        <f t="shared" si="6"/>
        <v>010</v>
      </c>
      <c r="R44" s="89">
        <v>2</v>
      </c>
      <c r="S44" s="89">
        <f t="shared" si="7"/>
        <v>0</v>
      </c>
      <c r="T44" s="89">
        <f t="shared" si="8"/>
        <v>0</v>
      </c>
      <c r="U44" s="89">
        <f t="shared" si="9"/>
        <v>0</v>
      </c>
      <c r="V44" s="89">
        <v>1</v>
      </c>
      <c r="W44" s="89">
        <f t="shared" si="11"/>
        <v>0</v>
      </c>
      <c r="X44" s="89">
        <f t="shared" si="12"/>
        <v>1</v>
      </c>
      <c r="Y44">
        <v>4.3</v>
      </c>
      <c r="Z44" s="85">
        <v>28145</v>
      </c>
      <c r="AA44">
        <v>1</v>
      </c>
      <c r="AB44">
        <v>0</v>
      </c>
      <c r="AC44">
        <v>0</v>
      </c>
      <c r="AD44" s="67">
        <v>100175</v>
      </c>
      <c r="AE44" s="76">
        <v>20851820</v>
      </c>
      <c r="AF44" s="67">
        <v>741115</v>
      </c>
      <c r="AG44" s="74">
        <v>0</v>
      </c>
      <c r="AH44" s="74">
        <v>0</v>
      </c>
      <c r="AI44" s="93">
        <v>27424142</v>
      </c>
      <c r="AJ44" s="93">
        <f t="shared" si="13"/>
        <v>27424.142</v>
      </c>
      <c r="AK44" s="117">
        <f t="shared" si="14"/>
        <v>3.7003895481807818E-2</v>
      </c>
      <c r="AL44" s="67">
        <v>6327</v>
      </c>
      <c r="AM44" s="100">
        <f t="shared" si="15"/>
        <v>0.85371366117269254</v>
      </c>
    </row>
    <row r="45" spans="1:39">
      <c r="A45" s="11">
        <v>2000</v>
      </c>
      <c r="B45" s="12">
        <v>44</v>
      </c>
      <c r="C45">
        <v>1</v>
      </c>
      <c r="D45">
        <f t="shared" si="0"/>
        <v>25</v>
      </c>
      <c r="E45" s="131">
        <f t="shared" si="1"/>
        <v>1</v>
      </c>
      <c r="F45">
        <v>1</v>
      </c>
      <c r="G45" s="126">
        <f t="shared" si="2"/>
        <v>35</v>
      </c>
      <c r="H45" s="129">
        <f t="shared" si="3"/>
        <v>1</v>
      </c>
      <c r="I45">
        <v>1</v>
      </c>
      <c r="J45" s="126">
        <f t="shared" si="4"/>
        <v>19</v>
      </c>
      <c r="K45" s="99">
        <f t="shared" si="5"/>
        <v>1</v>
      </c>
      <c r="L45" s="97">
        <f t="shared" si="18"/>
        <v>1</v>
      </c>
      <c r="M45" s="119">
        <v>0</v>
      </c>
      <c r="N45" s="23">
        <v>0</v>
      </c>
      <c r="O45" s="89">
        <v>0</v>
      </c>
      <c r="P45" s="89">
        <v>0</v>
      </c>
      <c r="Q45" s="89" t="str">
        <f t="shared" si="6"/>
        <v>000</v>
      </c>
      <c r="R45" s="89">
        <v>0</v>
      </c>
      <c r="S45" s="89">
        <f t="shared" si="7"/>
        <v>0</v>
      </c>
      <c r="T45" s="89">
        <f t="shared" si="8"/>
        <v>1</v>
      </c>
      <c r="U45" s="89">
        <f t="shared" si="9"/>
        <v>0</v>
      </c>
      <c r="V45" s="89">
        <f t="shared" si="10"/>
        <v>0</v>
      </c>
      <c r="W45" s="89">
        <f t="shared" si="11"/>
        <v>0</v>
      </c>
      <c r="X45" s="89">
        <f t="shared" si="12"/>
        <v>0</v>
      </c>
      <c r="Y45">
        <v>2.8</v>
      </c>
      <c r="Z45" s="85">
        <v>24138</v>
      </c>
      <c r="AA45">
        <v>1</v>
      </c>
      <c r="AB45">
        <v>0</v>
      </c>
      <c r="AC45">
        <v>0</v>
      </c>
      <c r="AD45" s="67">
        <v>12394</v>
      </c>
      <c r="AE45" s="76">
        <v>2233169</v>
      </c>
      <c r="AF45" s="67">
        <v>70172</v>
      </c>
      <c r="AG45" s="74">
        <v>1</v>
      </c>
      <c r="AH45" s="74">
        <v>1</v>
      </c>
      <c r="AI45" s="93">
        <v>3978697</v>
      </c>
      <c r="AJ45" s="93">
        <f t="shared" si="13"/>
        <v>3978.6970000000001</v>
      </c>
      <c r="AK45" s="117">
        <f t="shared" si="14"/>
        <v>5.6699210511315053E-2</v>
      </c>
      <c r="AL45" s="67">
        <v>499</v>
      </c>
      <c r="AM45" s="100">
        <f t="shared" si="15"/>
        <v>0.71110984438237479</v>
      </c>
    </row>
    <row r="46" spans="1:39">
      <c r="A46" s="11">
        <v>2000</v>
      </c>
      <c r="B46" s="12">
        <v>45</v>
      </c>
      <c r="C46">
        <v>2</v>
      </c>
      <c r="D46">
        <f t="shared" si="0"/>
        <v>24</v>
      </c>
      <c r="E46" s="131">
        <f t="shared" si="1"/>
        <v>0.96</v>
      </c>
      <c r="F46">
        <v>2</v>
      </c>
      <c r="G46" s="126">
        <f t="shared" si="2"/>
        <v>34</v>
      </c>
      <c r="H46" s="129">
        <f t="shared" si="3"/>
        <v>0.97142857142857142</v>
      </c>
      <c r="I46">
        <v>2</v>
      </c>
      <c r="J46" s="126">
        <f t="shared" si="4"/>
        <v>18</v>
      </c>
      <c r="K46" s="99">
        <f t="shared" si="5"/>
        <v>0.94736842105263153</v>
      </c>
      <c r="L46" s="97">
        <f t="shared" si="18"/>
        <v>0.95959899749373434</v>
      </c>
      <c r="M46" s="119">
        <v>0</v>
      </c>
      <c r="N46" s="23">
        <v>1</v>
      </c>
      <c r="O46" s="89">
        <v>0</v>
      </c>
      <c r="P46" s="89">
        <v>1</v>
      </c>
      <c r="Q46" s="89" t="str">
        <f t="shared" si="6"/>
        <v>101</v>
      </c>
      <c r="R46" s="89">
        <v>2</v>
      </c>
      <c r="S46" s="89">
        <f t="shared" si="7"/>
        <v>0</v>
      </c>
      <c r="T46" s="89">
        <f t="shared" si="8"/>
        <v>0</v>
      </c>
      <c r="U46" s="89">
        <v>1</v>
      </c>
      <c r="V46" s="89">
        <f t="shared" si="10"/>
        <v>0</v>
      </c>
      <c r="W46" s="89">
        <f t="shared" si="11"/>
        <v>0</v>
      </c>
      <c r="X46" s="89">
        <f t="shared" si="12"/>
        <v>1</v>
      </c>
      <c r="Y46">
        <v>2.7</v>
      </c>
      <c r="Z46" s="85">
        <v>28904</v>
      </c>
      <c r="AA46">
        <v>1</v>
      </c>
      <c r="AB46">
        <v>0</v>
      </c>
      <c r="AC46">
        <v>0</v>
      </c>
      <c r="AD46" s="67">
        <v>2839</v>
      </c>
      <c r="AE46" s="76">
        <v>608827</v>
      </c>
      <c r="AF46" s="67">
        <v>18391</v>
      </c>
      <c r="AG46" s="74">
        <v>0</v>
      </c>
      <c r="AH46" s="74">
        <v>0</v>
      </c>
      <c r="AI46" s="93">
        <v>1483155</v>
      </c>
      <c r="AJ46" s="93">
        <f t="shared" si="13"/>
        <v>1483.155</v>
      </c>
      <c r="AK46" s="117">
        <f t="shared" si="14"/>
        <v>8.0645696264477193E-2</v>
      </c>
      <c r="AL46" s="67">
        <v>297</v>
      </c>
      <c r="AM46" s="100">
        <f t="shared" si="15"/>
        <v>1.614920341471372</v>
      </c>
    </row>
    <row r="47" spans="1:39">
      <c r="A47" s="11">
        <v>2000</v>
      </c>
      <c r="B47" s="12">
        <v>46</v>
      </c>
      <c r="C47">
        <v>1</v>
      </c>
      <c r="D47">
        <f t="shared" si="0"/>
        <v>25</v>
      </c>
      <c r="E47" s="131">
        <f t="shared" si="1"/>
        <v>1</v>
      </c>
      <c r="F47">
        <v>1</v>
      </c>
      <c r="G47" s="126">
        <f t="shared" si="2"/>
        <v>35</v>
      </c>
      <c r="H47" s="129">
        <f t="shared" si="3"/>
        <v>1</v>
      </c>
      <c r="I47">
        <v>1</v>
      </c>
      <c r="J47" s="126">
        <f t="shared" si="4"/>
        <v>19</v>
      </c>
      <c r="K47" s="99">
        <f t="shared" si="5"/>
        <v>1</v>
      </c>
      <c r="L47" s="97">
        <f t="shared" si="18"/>
        <v>1</v>
      </c>
      <c r="M47" s="119">
        <v>0</v>
      </c>
      <c r="N47" s="23">
        <v>0</v>
      </c>
      <c r="O47" s="89">
        <v>0</v>
      </c>
      <c r="P47" s="89">
        <v>0</v>
      </c>
      <c r="Q47" s="89" t="str">
        <f t="shared" si="6"/>
        <v>000</v>
      </c>
      <c r="R47" s="89">
        <v>0</v>
      </c>
      <c r="S47" s="89">
        <f t="shared" si="7"/>
        <v>0</v>
      </c>
      <c r="T47" s="89">
        <f t="shared" si="8"/>
        <v>1</v>
      </c>
      <c r="U47" s="89">
        <f t="shared" si="9"/>
        <v>0</v>
      </c>
      <c r="V47" s="89">
        <f t="shared" si="10"/>
        <v>0</v>
      </c>
      <c r="W47" s="89">
        <f t="shared" si="11"/>
        <v>0</v>
      </c>
      <c r="X47" s="89">
        <f t="shared" si="12"/>
        <v>0</v>
      </c>
      <c r="Y47">
        <v>2.6</v>
      </c>
      <c r="Z47" s="85">
        <v>32713</v>
      </c>
      <c r="AA47">
        <v>1</v>
      </c>
      <c r="AB47">
        <v>0</v>
      </c>
      <c r="AC47">
        <v>0</v>
      </c>
      <c r="AD47" s="67">
        <v>31546</v>
      </c>
      <c r="AE47" s="76">
        <v>7078515</v>
      </c>
      <c r="AF47" s="67">
        <v>268371</v>
      </c>
      <c r="AG47" s="74">
        <v>0</v>
      </c>
      <c r="AH47" s="74">
        <v>0</v>
      </c>
      <c r="AI47" s="93">
        <v>12648035</v>
      </c>
      <c r="AJ47" s="93">
        <f t="shared" si="13"/>
        <v>12648.035</v>
      </c>
      <c r="AK47" s="117">
        <f t="shared" si="14"/>
        <v>4.7128918549321649E-2</v>
      </c>
      <c r="AL47" s="67">
        <v>1329</v>
      </c>
      <c r="AM47" s="100">
        <f t="shared" si="15"/>
        <v>0.49520998915680164</v>
      </c>
    </row>
    <row r="48" spans="1:39">
      <c r="A48" s="11">
        <v>2000</v>
      </c>
      <c r="B48" s="12">
        <v>47</v>
      </c>
      <c r="C48">
        <v>2</v>
      </c>
      <c r="D48">
        <f t="shared" si="0"/>
        <v>24</v>
      </c>
      <c r="E48" s="131">
        <f t="shared" si="1"/>
        <v>0.96</v>
      </c>
      <c r="F48">
        <v>2</v>
      </c>
      <c r="G48" s="126">
        <f t="shared" si="2"/>
        <v>34</v>
      </c>
      <c r="H48" s="129">
        <f t="shared" si="3"/>
        <v>0.97142857142857142</v>
      </c>
      <c r="I48">
        <v>2</v>
      </c>
      <c r="J48" s="126">
        <f t="shared" si="4"/>
        <v>18</v>
      </c>
      <c r="K48" s="99">
        <f t="shared" si="5"/>
        <v>0.94736842105263153</v>
      </c>
      <c r="L48" s="97">
        <f t="shared" si="18"/>
        <v>0.95959899749373434</v>
      </c>
      <c r="M48" s="119">
        <v>0</v>
      </c>
      <c r="N48" s="23">
        <v>1</v>
      </c>
      <c r="O48" s="89">
        <v>2</v>
      </c>
      <c r="P48" s="89">
        <v>1</v>
      </c>
      <c r="Q48" s="89" t="str">
        <f t="shared" si="6"/>
        <v>121</v>
      </c>
      <c r="R48" s="89">
        <v>2</v>
      </c>
      <c r="S48" s="89">
        <f t="shared" si="7"/>
        <v>0</v>
      </c>
      <c r="T48" s="89">
        <f t="shared" si="8"/>
        <v>0</v>
      </c>
      <c r="U48" s="89">
        <v>1</v>
      </c>
      <c r="V48" s="89">
        <f t="shared" si="10"/>
        <v>0</v>
      </c>
      <c r="W48" s="89">
        <f t="shared" si="11"/>
        <v>0</v>
      </c>
      <c r="X48" s="89">
        <f t="shared" si="12"/>
        <v>1</v>
      </c>
      <c r="Y48">
        <v>4.5</v>
      </c>
      <c r="Z48" s="85">
        <v>32839</v>
      </c>
      <c r="AA48">
        <v>1</v>
      </c>
      <c r="AB48">
        <v>0</v>
      </c>
      <c r="AC48">
        <v>0</v>
      </c>
      <c r="AD48" s="67">
        <v>38697</v>
      </c>
      <c r="AE48" s="76">
        <v>5894121</v>
      </c>
      <c r="AF48" s="67">
        <v>237381</v>
      </c>
      <c r="AG48" s="74">
        <v>0</v>
      </c>
      <c r="AH48" s="74">
        <v>0</v>
      </c>
      <c r="AI48" s="93">
        <v>12567383</v>
      </c>
      <c r="AJ48" s="93">
        <f t="shared" si="13"/>
        <v>12567.383</v>
      </c>
      <c r="AK48" s="117">
        <f t="shared" si="14"/>
        <v>5.2941823482081547E-2</v>
      </c>
      <c r="AL48" s="67">
        <v>3753</v>
      </c>
      <c r="AM48" s="100">
        <f t="shared" si="15"/>
        <v>1.5810026918750868</v>
      </c>
    </row>
    <row r="49" spans="1:39">
      <c r="A49" s="11">
        <v>2000</v>
      </c>
      <c r="B49" s="12">
        <v>48</v>
      </c>
      <c r="C49">
        <v>4</v>
      </c>
      <c r="D49">
        <f t="shared" si="0"/>
        <v>22</v>
      </c>
      <c r="E49" s="131">
        <f t="shared" si="1"/>
        <v>0.88</v>
      </c>
      <c r="F49">
        <v>4</v>
      </c>
      <c r="G49" s="126">
        <f t="shared" si="2"/>
        <v>32</v>
      </c>
      <c r="H49" s="129">
        <f t="shared" si="3"/>
        <v>0.91428571428571426</v>
      </c>
      <c r="I49">
        <v>4</v>
      </c>
      <c r="J49" s="126">
        <f t="shared" si="4"/>
        <v>16</v>
      </c>
      <c r="K49" s="99">
        <f t="shared" si="5"/>
        <v>0.84210526315789469</v>
      </c>
      <c r="L49" s="97">
        <f t="shared" si="18"/>
        <v>0.87879699248120302</v>
      </c>
      <c r="M49" s="119">
        <v>0</v>
      </c>
      <c r="N49" s="23">
        <v>0</v>
      </c>
      <c r="O49" s="89">
        <v>1</v>
      </c>
      <c r="P49" s="89">
        <v>1</v>
      </c>
      <c r="Q49" s="89" t="str">
        <f t="shared" si="6"/>
        <v>011</v>
      </c>
      <c r="R49" s="89">
        <v>2</v>
      </c>
      <c r="S49" s="89">
        <f t="shared" si="7"/>
        <v>0</v>
      </c>
      <c r="T49" s="89">
        <f t="shared" si="8"/>
        <v>0</v>
      </c>
      <c r="U49" s="89">
        <f t="shared" si="9"/>
        <v>0</v>
      </c>
      <c r="V49" s="89">
        <f t="shared" si="10"/>
        <v>1</v>
      </c>
      <c r="W49" s="89">
        <f t="shared" si="11"/>
        <v>0</v>
      </c>
      <c r="X49" s="89">
        <f t="shared" si="12"/>
        <v>1</v>
      </c>
      <c r="Y49">
        <v>5.6</v>
      </c>
      <c r="Z49" s="85">
        <v>22280</v>
      </c>
      <c r="AA49">
        <v>1</v>
      </c>
      <c r="AB49">
        <v>0</v>
      </c>
      <c r="AC49">
        <v>0</v>
      </c>
      <c r="AD49" s="67">
        <v>7094</v>
      </c>
      <c r="AE49" s="76">
        <v>1808344</v>
      </c>
      <c r="AF49" s="67">
        <v>42703</v>
      </c>
      <c r="AG49" s="74">
        <v>0</v>
      </c>
      <c r="AH49" s="74">
        <v>0</v>
      </c>
      <c r="AI49" s="93">
        <v>3343266</v>
      </c>
      <c r="AJ49" s="93">
        <f t="shared" si="13"/>
        <v>3343.2660000000001</v>
      </c>
      <c r="AK49" s="117">
        <f t="shared" si="14"/>
        <v>7.8291127087089907E-2</v>
      </c>
      <c r="AL49" s="67">
        <v>238</v>
      </c>
      <c r="AM49" s="100">
        <f t="shared" si="15"/>
        <v>0.55733789195138517</v>
      </c>
    </row>
    <row r="50" spans="1:39">
      <c r="A50" s="11">
        <v>2000</v>
      </c>
      <c r="B50" s="12">
        <v>49</v>
      </c>
      <c r="C50">
        <v>2</v>
      </c>
      <c r="D50">
        <f t="shared" si="0"/>
        <v>24</v>
      </c>
      <c r="E50" s="131">
        <f t="shared" si="1"/>
        <v>0.96</v>
      </c>
      <c r="F50">
        <v>3</v>
      </c>
      <c r="G50" s="126">
        <f t="shared" si="2"/>
        <v>33</v>
      </c>
      <c r="H50" s="129">
        <f t="shared" si="3"/>
        <v>0.94285714285714284</v>
      </c>
      <c r="I50">
        <v>2</v>
      </c>
      <c r="J50" s="126">
        <f t="shared" si="4"/>
        <v>18</v>
      </c>
      <c r="K50" s="99">
        <f t="shared" si="5"/>
        <v>0.94736842105263153</v>
      </c>
      <c r="L50" s="97">
        <f t="shared" si="18"/>
        <v>0.95007518796992485</v>
      </c>
      <c r="M50" s="119">
        <v>0</v>
      </c>
      <c r="N50" s="23">
        <v>0</v>
      </c>
      <c r="O50" s="89">
        <v>0</v>
      </c>
      <c r="P50" s="89">
        <v>1</v>
      </c>
      <c r="Q50" s="89" t="str">
        <f t="shared" si="6"/>
        <v>001</v>
      </c>
      <c r="R50" s="89">
        <v>2</v>
      </c>
      <c r="S50" s="89">
        <f t="shared" si="7"/>
        <v>0</v>
      </c>
      <c r="T50" s="89">
        <f t="shared" si="8"/>
        <v>0</v>
      </c>
      <c r="U50" s="89">
        <f t="shared" si="9"/>
        <v>0</v>
      </c>
      <c r="V50" s="89">
        <v>1</v>
      </c>
      <c r="W50" s="89">
        <f t="shared" si="11"/>
        <v>0</v>
      </c>
      <c r="X50" s="89">
        <f t="shared" si="12"/>
        <v>1</v>
      </c>
      <c r="Y50">
        <v>2.8</v>
      </c>
      <c r="Z50" s="85">
        <v>29682</v>
      </c>
      <c r="AA50">
        <v>1</v>
      </c>
      <c r="AB50">
        <v>0</v>
      </c>
      <c r="AC50">
        <v>0</v>
      </c>
      <c r="AD50" s="93">
        <v>25563</v>
      </c>
      <c r="AE50" s="76">
        <v>5363675</v>
      </c>
      <c r="AF50" s="67">
        <v>182408</v>
      </c>
      <c r="AG50" s="74">
        <v>0</v>
      </c>
      <c r="AH50" s="74">
        <v>0</v>
      </c>
      <c r="AI50" s="93">
        <v>12575192</v>
      </c>
      <c r="AJ50" s="93">
        <f t="shared" si="13"/>
        <v>12575.191999999999</v>
      </c>
      <c r="AK50" s="117">
        <f t="shared" si="14"/>
        <v>6.8939914916012451E-2</v>
      </c>
      <c r="AL50" s="67">
        <v>2320</v>
      </c>
      <c r="AM50" s="100">
        <f t="shared" si="15"/>
        <v>1.271874040612254</v>
      </c>
    </row>
    <row r="51" spans="1:39" s="20" customFormat="1" ht="16" thickBot="1">
      <c r="A51" s="18">
        <v>2000</v>
      </c>
      <c r="B51" s="19">
        <v>50</v>
      </c>
      <c r="C51" s="20">
        <v>2</v>
      </c>
      <c r="D51" s="20">
        <f t="shared" si="0"/>
        <v>24</v>
      </c>
      <c r="E51" s="138">
        <f t="shared" si="1"/>
        <v>0.96</v>
      </c>
      <c r="F51" s="20">
        <v>12</v>
      </c>
      <c r="G51" s="20">
        <f t="shared" si="2"/>
        <v>24</v>
      </c>
      <c r="H51" s="139">
        <f t="shared" si="3"/>
        <v>0.68571428571428572</v>
      </c>
      <c r="I51" s="20">
        <v>12</v>
      </c>
      <c r="J51" s="20">
        <f t="shared" si="4"/>
        <v>8</v>
      </c>
      <c r="K51" s="105">
        <f t="shared" si="5"/>
        <v>0.42105263157894735</v>
      </c>
      <c r="L51" s="106">
        <f>E51</f>
        <v>0.96</v>
      </c>
      <c r="M51" s="140">
        <v>0</v>
      </c>
      <c r="N51" s="20">
        <v>0</v>
      </c>
      <c r="O51" s="72">
        <v>0</v>
      </c>
      <c r="P51" s="72">
        <v>0</v>
      </c>
      <c r="Q51" s="72" t="str">
        <f t="shared" si="6"/>
        <v>000</v>
      </c>
      <c r="R51" s="72">
        <v>0</v>
      </c>
      <c r="S51" s="72">
        <f t="shared" si="7"/>
        <v>0</v>
      </c>
      <c r="T51" s="72">
        <f t="shared" si="8"/>
        <v>1</v>
      </c>
      <c r="U51" s="72">
        <f t="shared" si="9"/>
        <v>0</v>
      </c>
      <c r="V51" s="72">
        <f t="shared" si="10"/>
        <v>0</v>
      </c>
      <c r="W51" s="72">
        <f t="shared" si="11"/>
        <v>0</v>
      </c>
      <c r="X51" s="72">
        <f t="shared" si="12"/>
        <v>0</v>
      </c>
      <c r="Y51" s="20">
        <v>4.0999999999999996</v>
      </c>
      <c r="Z51" s="86">
        <v>28966</v>
      </c>
      <c r="AA51" s="20">
        <v>1</v>
      </c>
      <c r="AB51" s="20">
        <v>0</v>
      </c>
      <c r="AC51" s="20">
        <v>0</v>
      </c>
      <c r="AD51" s="96">
        <v>2368</v>
      </c>
      <c r="AE51" s="77">
        <v>493782</v>
      </c>
      <c r="AF51" s="68">
        <v>17349</v>
      </c>
      <c r="AG51" s="75">
        <v>0</v>
      </c>
      <c r="AH51" s="75">
        <v>0</v>
      </c>
      <c r="AI51" s="96">
        <v>963650</v>
      </c>
      <c r="AJ51" s="96">
        <f t="shared" si="13"/>
        <v>963.65</v>
      </c>
      <c r="AK51" s="118">
        <f t="shared" si="14"/>
        <v>5.5544988183756985E-2</v>
      </c>
      <c r="AL51" s="68">
        <v>360</v>
      </c>
      <c r="AM51" s="107">
        <f t="shared" si="15"/>
        <v>2.0750475531730936</v>
      </c>
    </row>
    <row r="52" spans="1:39" ht="16" thickTop="1">
      <c r="A52" s="16">
        <v>2001</v>
      </c>
      <c r="B52" s="17">
        <v>1</v>
      </c>
      <c r="C52">
        <v>3</v>
      </c>
      <c r="D52">
        <f t="shared" si="0"/>
        <v>23</v>
      </c>
      <c r="E52" s="131">
        <f t="shared" si="1"/>
        <v>0.92</v>
      </c>
      <c r="F52">
        <v>4</v>
      </c>
      <c r="G52" s="126">
        <f t="shared" si="2"/>
        <v>32</v>
      </c>
      <c r="H52" s="129">
        <f t="shared" si="3"/>
        <v>0.91428571428571426</v>
      </c>
      <c r="I52">
        <v>3</v>
      </c>
      <c r="J52" s="126">
        <f t="shared" si="4"/>
        <v>17</v>
      </c>
      <c r="K52" s="99">
        <f t="shared" si="5"/>
        <v>0.89473684210526316</v>
      </c>
      <c r="L52" s="97">
        <f>(E52+H52+K52)/3</f>
        <v>0.90967418546365908</v>
      </c>
      <c r="M52" s="119">
        <v>0</v>
      </c>
      <c r="N52" s="23">
        <v>1</v>
      </c>
      <c r="O52" s="89">
        <v>1</v>
      </c>
      <c r="P52" s="89">
        <v>1</v>
      </c>
      <c r="Q52" s="89" t="str">
        <f t="shared" si="6"/>
        <v>111</v>
      </c>
      <c r="R52" s="89">
        <v>1</v>
      </c>
      <c r="S52" s="89">
        <f t="shared" si="7"/>
        <v>1</v>
      </c>
      <c r="T52" s="89">
        <f t="shared" si="8"/>
        <v>0</v>
      </c>
      <c r="U52" s="89">
        <f t="shared" si="9"/>
        <v>0</v>
      </c>
      <c r="V52" s="89">
        <f t="shared" si="10"/>
        <v>0</v>
      </c>
      <c r="W52" s="89">
        <f t="shared" si="11"/>
        <v>0</v>
      </c>
      <c r="X52" s="89">
        <f t="shared" si="12"/>
        <v>0</v>
      </c>
      <c r="Y52" s="71">
        <v>4.9000000000000004</v>
      </c>
      <c r="Z52" s="85">
        <v>25001</v>
      </c>
      <c r="AA52">
        <v>0</v>
      </c>
      <c r="AB52">
        <v>0</v>
      </c>
      <c r="AC52" s="71">
        <v>0</v>
      </c>
      <c r="AD52" s="93">
        <v>5577</v>
      </c>
      <c r="AE52" s="76">
        <v>4467634</v>
      </c>
      <c r="AF52" s="67">
        <v>122822</v>
      </c>
      <c r="AG52" s="74">
        <v>0</v>
      </c>
      <c r="AH52" s="74">
        <v>0</v>
      </c>
      <c r="AI52" s="93">
        <v>6747707</v>
      </c>
      <c r="AJ52" s="93">
        <f t="shared" si="13"/>
        <v>6747.7070000000003</v>
      </c>
      <c r="AK52" s="117">
        <f t="shared" si="14"/>
        <v>5.493891159564248E-2</v>
      </c>
      <c r="AL52" s="67">
        <v>1989</v>
      </c>
      <c r="AM52" s="100">
        <f t="shared" si="15"/>
        <v>1.619416716874827</v>
      </c>
    </row>
    <row r="53" spans="1:39">
      <c r="A53" s="11">
        <v>2001</v>
      </c>
      <c r="B53" s="12">
        <v>2</v>
      </c>
      <c r="C53">
        <v>12</v>
      </c>
      <c r="D53">
        <f t="shared" si="0"/>
        <v>14</v>
      </c>
      <c r="E53" s="131">
        <f t="shared" si="1"/>
        <v>0.56000000000000005</v>
      </c>
      <c r="F53">
        <v>3</v>
      </c>
      <c r="G53" s="126">
        <f t="shared" si="2"/>
        <v>33</v>
      </c>
      <c r="H53" s="129">
        <f t="shared" si="3"/>
        <v>0.94285714285714284</v>
      </c>
      <c r="I53">
        <v>3</v>
      </c>
      <c r="J53" s="126">
        <f t="shared" si="4"/>
        <v>17</v>
      </c>
      <c r="K53" s="99">
        <f t="shared" si="5"/>
        <v>0.89473684210526316</v>
      </c>
      <c r="L53" s="97">
        <f>(H53+K53)/2</f>
        <v>0.91879699248120295</v>
      </c>
      <c r="M53" s="119">
        <v>0</v>
      </c>
      <c r="N53" s="23">
        <v>1</v>
      </c>
      <c r="O53" s="89">
        <v>0</v>
      </c>
      <c r="P53" s="89">
        <v>0</v>
      </c>
      <c r="Q53" s="89" t="str">
        <f t="shared" si="6"/>
        <v>100</v>
      </c>
      <c r="R53" s="89">
        <v>2</v>
      </c>
      <c r="S53" s="89">
        <f t="shared" si="7"/>
        <v>0</v>
      </c>
      <c r="T53" s="89">
        <f t="shared" si="8"/>
        <v>0</v>
      </c>
      <c r="U53" s="89">
        <f t="shared" si="9"/>
        <v>1</v>
      </c>
      <c r="V53" s="89">
        <f t="shared" si="10"/>
        <v>0</v>
      </c>
      <c r="W53" s="89">
        <f t="shared" si="11"/>
        <v>0</v>
      </c>
      <c r="X53" s="89">
        <f t="shared" si="12"/>
        <v>1</v>
      </c>
      <c r="Y53" s="71">
        <v>6.1</v>
      </c>
      <c r="Z53" s="85">
        <v>33108</v>
      </c>
      <c r="AA53">
        <v>0</v>
      </c>
      <c r="AB53">
        <v>0</v>
      </c>
      <c r="AC53" s="71">
        <v>0</v>
      </c>
      <c r="AD53" s="93">
        <v>4507</v>
      </c>
      <c r="AE53" s="76">
        <v>633714</v>
      </c>
      <c r="AF53" s="67">
        <v>28553</v>
      </c>
      <c r="AG53" s="74">
        <v>0</v>
      </c>
      <c r="AH53" s="74">
        <v>0</v>
      </c>
      <c r="AI53" s="93">
        <v>1428698</v>
      </c>
      <c r="AJ53" s="93">
        <f t="shared" si="13"/>
        <v>1428.6980000000001</v>
      </c>
      <c r="AK53" s="117">
        <f t="shared" si="14"/>
        <v>5.0036703673869649E-2</v>
      </c>
      <c r="AL53" s="67">
        <v>351</v>
      </c>
      <c r="AM53" s="100">
        <f t="shared" si="15"/>
        <v>1.2292928939165761</v>
      </c>
    </row>
    <row r="54" spans="1:39" s="89" customFormat="1">
      <c r="A54" s="11">
        <v>2001</v>
      </c>
      <c r="B54" s="12">
        <v>3</v>
      </c>
      <c r="C54">
        <v>12</v>
      </c>
      <c r="D54">
        <f t="shared" si="0"/>
        <v>14</v>
      </c>
      <c r="E54" s="131">
        <f t="shared" si="1"/>
        <v>0.56000000000000005</v>
      </c>
      <c r="F54">
        <v>4</v>
      </c>
      <c r="G54" s="126">
        <f t="shared" si="2"/>
        <v>32</v>
      </c>
      <c r="H54" s="129">
        <f t="shared" si="3"/>
        <v>0.91428571428571426</v>
      </c>
      <c r="I54">
        <v>12</v>
      </c>
      <c r="J54" s="126">
        <f t="shared" si="4"/>
        <v>8</v>
      </c>
      <c r="K54" s="99">
        <f t="shared" si="5"/>
        <v>0.42105263157894735</v>
      </c>
      <c r="L54" s="120">
        <f>(E54+H54+K54)/3</f>
        <v>0.63177944862155389</v>
      </c>
      <c r="M54" s="121">
        <v>1</v>
      </c>
      <c r="N54" s="23">
        <v>0</v>
      </c>
      <c r="O54" s="89">
        <v>0</v>
      </c>
      <c r="P54" s="89">
        <v>2</v>
      </c>
      <c r="Q54" s="89" t="str">
        <f t="shared" si="6"/>
        <v>002</v>
      </c>
      <c r="R54" s="89">
        <v>2</v>
      </c>
      <c r="S54" s="89">
        <f t="shared" si="7"/>
        <v>0</v>
      </c>
      <c r="T54" s="89">
        <f t="shared" si="8"/>
        <v>0</v>
      </c>
      <c r="U54" s="89">
        <f t="shared" si="9"/>
        <v>0</v>
      </c>
      <c r="V54" s="89">
        <v>1</v>
      </c>
      <c r="W54" s="89">
        <f t="shared" si="11"/>
        <v>0</v>
      </c>
      <c r="X54" s="89">
        <f t="shared" si="12"/>
        <v>1</v>
      </c>
      <c r="Y54" s="71">
        <v>3.9</v>
      </c>
      <c r="Z54" s="85">
        <v>26766</v>
      </c>
      <c r="AA54" s="89">
        <v>0</v>
      </c>
      <c r="AB54" s="89">
        <v>0</v>
      </c>
      <c r="AC54" s="71">
        <v>0</v>
      </c>
      <c r="AD54" s="93">
        <v>3711</v>
      </c>
      <c r="AE54" s="122">
        <v>5273477</v>
      </c>
      <c r="AF54" s="93">
        <v>172288</v>
      </c>
      <c r="AG54" s="123">
        <v>8</v>
      </c>
      <c r="AH54" s="123">
        <v>8</v>
      </c>
      <c r="AI54" s="93">
        <v>8360376</v>
      </c>
      <c r="AJ54" s="93">
        <f t="shared" si="13"/>
        <v>8360.3760000000002</v>
      </c>
      <c r="AK54" s="117">
        <f t="shared" si="14"/>
        <v>4.8525585066864788E-2</v>
      </c>
      <c r="AL54" s="93">
        <v>1518</v>
      </c>
      <c r="AM54" s="124">
        <f t="shared" si="15"/>
        <v>0.88108283803863297</v>
      </c>
    </row>
    <row r="55" spans="1:39">
      <c r="A55" s="11">
        <v>2001</v>
      </c>
      <c r="B55" s="12">
        <v>4</v>
      </c>
      <c r="C55">
        <v>3</v>
      </c>
      <c r="D55">
        <f t="shared" si="0"/>
        <v>23</v>
      </c>
      <c r="E55" s="131">
        <f t="shared" si="1"/>
        <v>0.92</v>
      </c>
      <c r="F55">
        <v>3</v>
      </c>
      <c r="G55" s="126">
        <f t="shared" si="2"/>
        <v>33</v>
      </c>
      <c r="H55" s="129">
        <f t="shared" si="3"/>
        <v>0.94285714285714284</v>
      </c>
      <c r="I55">
        <v>1</v>
      </c>
      <c r="J55" s="126">
        <f t="shared" si="4"/>
        <v>19</v>
      </c>
      <c r="K55" s="99">
        <f t="shared" si="5"/>
        <v>1</v>
      </c>
      <c r="L55" s="97">
        <f>(E55+H55+K55)/3</f>
        <v>0.95428571428571429</v>
      </c>
      <c r="M55" s="119">
        <v>0</v>
      </c>
      <c r="N55" s="23">
        <v>0</v>
      </c>
      <c r="O55" s="89">
        <v>1</v>
      </c>
      <c r="P55" s="89">
        <v>1</v>
      </c>
      <c r="Q55" s="89" t="str">
        <f t="shared" si="6"/>
        <v>011</v>
      </c>
      <c r="R55" s="89">
        <v>2</v>
      </c>
      <c r="S55" s="89">
        <f t="shared" si="7"/>
        <v>0</v>
      </c>
      <c r="T55" s="89">
        <f t="shared" si="8"/>
        <v>0</v>
      </c>
      <c r="U55" s="89">
        <f t="shared" si="9"/>
        <v>0</v>
      </c>
      <c r="V55" s="89">
        <f t="shared" si="10"/>
        <v>1</v>
      </c>
      <c r="W55" s="89">
        <f t="shared" si="11"/>
        <v>0</v>
      </c>
      <c r="X55" s="89">
        <f t="shared" si="12"/>
        <v>1</v>
      </c>
      <c r="Y55" s="71">
        <v>4.3</v>
      </c>
      <c r="Z55" s="85">
        <v>23854</v>
      </c>
      <c r="AA55">
        <v>0</v>
      </c>
      <c r="AB55">
        <v>0</v>
      </c>
      <c r="AC55" s="71">
        <v>0</v>
      </c>
      <c r="AD55" s="93">
        <v>2842</v>
      </c>
      <c r="AE55" s="76">
        <v>2691571</v>
      </c>
      <c r="AF55" s="67">
        <v>70849</v>
      </c>
      <c r="AG55" s="74">
        <v>16</v>
      </c>
      <c r="AH55" s="74">
        <v>16</v>
      </c>
      <c r="AI55" s="93">
        <v>4986747</v>
      </c>
      <c r="AJ55" s="93">
        <f t="shared" si="13"/>
        <v>4986.7470000000003</v>
      </c>
      <c r="AK55" s="117">
        <f t="shared" si="14"/>
        <v>7.0385566486471235E-2</v>
      </c>
      <c r="AL55" s="67">
        <v>2321</v>
      </c>
      <c r="AM55" s="100">
        <f t="shared" si="15"/>
        <v>3.2759813123685588</v>
      </c>
    </row>
    <row r="56" spans="1:39">
      <c r="A56" s="11">
        <v>2001</v>
      </c>
      <c r="B56" s="12">
        <v>5</v>
      </c>
      <c r="C56">
        <v>5</v>
      </c>
      <c r="D56">
        <f t="shared" si="0"/>
        <v>21</v>
      </c>
      <c r="E56" s="131">
        <f t="shared" si="1"/>
        <v>0.84</v>
      </c>
      <c r="F56">
        <v>5</v>
      </c>
      <c r="G56" s="126">
        <f t="shared" si="2"/>
        <v>31</v>
      </c>
      <c r="H56" s="129">
        <f t="shared" si="3"/>
        <v>0.88571428571428568</v>
      </c>
      <c r="I56">
        <v>3</v>
      </c>
      <c r="J56" s="126">
        <f t="shared" si="4"/>
        <v>17</v>
      </c>
      <c r="K56" s="99">
        <f t="shared" si="5"/>
        <v>0.89473684210526316</v>
      </c>
      <c r="L56" s="97">
        <f>(E56+H56+K56)/3</f>
        <v>0.87348370927318297</v>
      </c>
      <c r="M56" s="119">
        <v>0</v>
      </c>
      <c r="N56" s="23">
        <v>1</v>
      </c>
      <c r="O56" s="89">
        <v>1</v>
      </c>
      <c r="P56" s="89">
        <v>1</v>
      </c>
      <c r="Q56" s="89" t="str">
        <f t="shared" si="6"/>
        <v>111</v>
      </c>
      <c r="R56" s="89">
        <v>1</v>
      </c>
      <c r="S56" s="89">
        <f t="shared" si="7"/>
        <v>1</v>
      </c>
      <c r="T56" s="89">
        <f t="shared" si="8"/>
        <v>0</v>
      </c>
      <c r="U56" s="89">
        <f t="shared" si="9"/>
        <v>0</v>
      </c>
      <c r="V56" s="89">
        <f t="shared" si="10"/>
        <v>0</v>
      </c>
      <c r="W56" s="89">
        <f t="shared" si="11"/>
        <v>0</v>
      </c>
      <c r="X56" s="89">
        <f t="shared" si="12"/>
        <v>0</v>
      </c>
      <c r="Y56" s="71">
        <v>4.5</v>
      </c>
      <c r="Z56" s="85">
        <v>33671</v>
      </c>
      <c r="AA56">
        <v>0</v>
      </c>
      <c r="AB56">
        <v>0</v>
      </c>
      <c r="AC56" s="71">
        <v>0</v>
      </c>
      <c r="AD56" s="93">
        <v>62343</v>
      </c>
      <c r="AE56" s="76">
        <v>34479458</v>
      </c>
      <c r="AF56" s="67">
        <v>1376163</v>
      </c>
      <c r="AG56" s="74">
        <v>12</v>
      </c>
      <c r="AH56" s="74">
        <v>12</v>
      </c>
      <c r="AI56" s="93">
        <v>90453746</v>
      </c>
      <c r="AJ56" s="93">
        <f t="shared" si="13"/>
        <v>90453.745999999999</v>
      </c>
      <c r="AK56" s="117">
        <f t="shared" si="14"/>
        <v>6.5728947806328181E-2</v>
      </c>
      <c r="AL56" s="67">
        <v>17729</v>
      </c>
      <c r="AM56" s="100">
        <f t="shared" si="15"/>
        <v>1.288292157251721</v>
      </c>
    </row>
    <row r="57" spans="1:39" s="89" customFormat="1">
      <c r="A57" s="11">
        <v>2001</v>
      </c>
      <c r="B57" s="12">
        <v>6</v>
      </c>
      <c r="C57">
        <v>12</v>
      </c>
      <c r="D57">
        <f t="shared" si="0"/>
        <v>14</v>
      </c>
      <c r="E57" s="131">
        <f t="shared" si="1"/>
        <v>0.56000000000000005</v>
      </c>
      <c r="F57">
        <v>3</v>
      </c>
      <c r="G57" s="126">
        <f t="shared" si="2"/>
        <v>33</v>
      </c>
      <c r="H57" s="129">
        <f t="shared" si="3"/>
        <v>0.94285714285714284</v>
      </c>
      <c r="I57">
        <v>12</v>
      </c>
      <c r="J57" s="126">
        <f t="shared" si="4"/>
        <v>8</v>
      </c>
      <c r="K57" s="99">
        <f t="shared" si="5"/>
        <v>0.42105263157894735</v>
      </c>
      <c r="L57" s="120">
        <f>H57</f>
        <v>0.94285714285714284</v>
      </c>
      <c r="M57" s="121">
        <v>1</v>
      </c>
      <c r="N57" s="23">
        <v>0</v>
      </c>
      <c r="O57" s="89">
        <v>0</v>
      </c>
      <c r="P57" s="89">
        <v>1</v>
      </c>
      <c r="Q57" s="89" t="str">
        <f t="shared" si="6"/>
        <v>001</v>
      </c>
      <c r="R57" s="89">
        <v>2</v>
      </c>
      <c r="S57" s="89">
        <f t="shared" si="7"/>
        <v>0</v>
      </c>
      <c r="T57" s="89">
        <f t="shared" si="8"/>
        <v>0</v>
      </c>
      <c r="U57" s="89">
        <f t="shared" si="9"/>
        <v>0</v>
      </c>
      <c r="V57" s="89">
        <v>1</v>
      </c>
      <c r="W57" s="89">
        <f t="shared" si="11"/>
        <v>0</v>
      </c>
      <c r="X57" s="89">
        <f t="shared" si="12"/>
        <v>1</v>
      </c>
      <c r="Y57" s="71">
        <v>2.5</v>
      </c>
      <c r="Z57" s="85">
        <v>34931</v>
      </c>
      <c r="AA57" s="89">
        <v>0</v>
      </c>
      <c r="AB57" s="89">
        <v>0</v>
      </c>
      <c r="AC57" s="71">
        <v>0</v>
      </c>
      <c r="AD57" s="93">
        <v>4917</v>
      </c>
      <c r="AE57" s="122">
        <v>4425687</v>
      </c>
      <c r="AF57" s="93">
        <v>188108</v>
      </c>
      <c r="AG57" s="123">
        <v>8</v>
      </c>
      <c r="AH57" s="123">
        <v>8</v>
      </c>
      <c r="AI57" s="93">
        <v>7566919</v>
      </c>
      <c r="AJ57" s="93">
        <f t="shared" si="13"/>
        <v>7566.9189999999999</v>
      </c>
      <c r="AK57" s="117">
        <f t="shared" si="14"/>
        <v>4.0226460331299042E-2</v>
      </c>
      <c r="AL57" s="93">
        <v>1839</v>
      </c>
      <c r="AM57" s="124">
        <f t="shared" si="15"/>
        <v>0.97762987220107589</v>
      </c>
    </row>
    <row r="58" spans="1:39">
      <c r="A58" s="11">
        <v>2001</v>
      </c>
      <c r="B58" s="12">
        <v>7</v>
      </c>
      <c r="C58">
        <v>3</v>
      </c>
      <c r="D58">
        <f t="shared" si="0"/>
        <v>23</v>
      </c>
      <c r="E58" s="131">
        <f t="shared" si="1"/>
        <v>0.92</v>
      </c>
      <c r="F58">
        <v>3</v>
      </c>
      <c r="G58" s="126">
        <f t="shared" si="2"/>
        <v>33</v>
      </c>
      <c r="H58" s="129">
        <f t="shared" si="3"/>
        <v>0.94285714285714284</v>
      </c>
      <c r="I58">
        <v>3</v>
      </c>
      <c r="J58" s="126">
        <f t="shared" si="4"/>
        <v>17</v>
      </c>
      <c r="K58" s="99">
        <f t="shared" si="5"/>
        <v>0.89473684210526316</v>
      </c>
      <c r="L58" s="97">
        <f>(E58+H58+K58)/3</f>
        <v>0.91919799498746879</v>
      </c>
      <c r="M58" s="119">
        <v>0</v>
      </c>
      <c r="N58" s="23">
        <v>0</v>
      </c>
      <c r="O58" s="89">
        <v>1</v>
      </c>
      <c r="P58" s="89">
        <v>1</v>
      </c>
      <c r="Q58" s="89" t="str">
        <f t="shared" si="6"/>
        <v>011</v>
      </c>
      <c r="R58" s="89">
        <v>2</v>
      </c>
      <c r="S58" s="89">
        <f t="shared" si="7"/>
        <v>0</v>
      </c>
      <c r="T58" s="89">
        <f t="shared" si="8"/>
        <v>0</v>
      </c>
      <c r="U58" s="89">
        <f t="shared" si="9"/>
        <v>0</v>
      </c>
      <c r="V58" s="89">
        <f t="shared" si="10"/>
        <v>1</v>
      </c>
      <c r="W58" s="89">
        <f t="shared" si="11"/>
        <v>0</v>
      </c>
      <c r="X58" s="89">
        <f t="shared" si="12"/>
        <v>1</v>
      </c>
      <c r="Y58" s="71">
        <v>1.9</v>
      </c>
      <c r="Z58" s="85">
        <v>45272</v>
      </c>
      <c r="AA58">
        <v>0</v>
      </c>
      <c r="AB58">
        <v>0</v>
      </c>
      <c r="AC58" s="71">
        <v>0</v>
      </c>
      <c r="AD58" s="93">
        <v>19027</v>
      </c>
      <c r="AE58" s="76">
        <v>3432835</v>
      </c>
      <c r="AF58" s="67">
        <v>175290</v>
      </c>
      <c r="AG58" s="74">
        <v>0</v>
      </c>
      <c r="AH58" s="74">
        <v>0</v>
      </c>
      <c r="AI58" s="93">
        <v>9895673</v>
      </c>
      <c r="AJ58" s="93">
        <f t="shared" si="13"/>
        <v>9895.6730000000007</v>
      </c>
      <c r="AK58" s="117">
        <f t="shared" si="14"/>
        <v>5.6453151919675967E-2</v>
      </c>
      <c r="AL58" s="67">
        <v>357</v>
      </c>
      <c r="AM58" s="100">
        <f t="shared" si="15"/>
        <v>0.20366250213931203</v>
      </c>
    </row>
    <row r="59" spans="1:39">
      <c r="A59" s="11">
        <v>2001</v>
      </c>
      <c r="B59" s="12">
        <v>8</v>
      </c>
      <c r="C59">
        <v>1</v>
      </c>
      <c r="D59">
        <f t="shared" si="0"/>
        <v>25</v>
      </c>
      <c r="E59" s="131">
        <f t="shared" si="1"/>
        <v>1</v>
      </c>
      <c r="F59">
        <v>1</v>
      </c>
      <c r="G59" s="126">
        <f t="shared" si="2"/>
        <v>35</v>
      </c>
      <c r="H59" s="129">
        <f t="shared" si="3"/>
        <v>1</v>
      </c>
      <c r="I59">
        <v>1</v>
      </c>
      <c r="J59" s="126">
        <f t="shared" si="4"/>
        <v>19</v>
      </c>
      <c r="K59" s="99">
        <f t="shared" si="5"/>
        <v>1</v>
      </c>
      <c r="L59" s="97">
        <f>(E59+H59+K59)/3</f>
        <v>1</v>
      </c>
      <c r="M59" s="119">
        <v>0</v>
      </c>
      <c r="N59" s="23">
        <v>1</v>
      </c>
      <c r="O59" s="89">
        <v>0</v>
      </c>
      <c r="P59" s="89">
        <v>1</v>
      </c>
      <c r="Q59" s="89" t="str">
        <f t="shared" si="6"/>
        <v>101</v>
      </c>
      <c r="R59" s="89">
        <v>2</v>
      </c>
      <c r="S59" s="89">
        <f t="shared" si="7"/>
        <v>0</v>
      </c>
      <c r="T59" s="89">
        <f t="shared" si="8"/>
        <v>0</v>
      </c>
      <c r="U59" s="89">
        <v>1</v>
      </c>
      <c r="V59" s="89">
        <f t="shared" si="10"/>
        <v>0</v>
      </c>
      <c r="W59" s="89">
        <f t="shared" si="11"/>
        <v>0</v>
      </c>
      <c r="X59" s="89">
        <f t="shared" si="12"/>
        <v>1</v>
      </c>
      <c r="Y59" s="71">
        <v>4.0999999999999996</v>
      </c>
      <c r="Z59" s="85">
        <v>37417</v>
      </c>
      <c r="AA59">
        <v>0</v>
      </c>
      <c r="AB59">
        <v>0</v>
      </c>
      <c r="AC59" s="71">
        <v>0</v>
      </c>
      <c r="AD59" s="93">
        <v>3889</v>
      </c>
      <c r="AE59" s="76">
        <v>795699</v>
      </c>
      <c r="AF59" s="67">
        <v>47762</v>
      </c>
      <c r="AG59" s="74">
        <v>0</v>
      </c>
      <c r="AH59" s="74">
        <v>0</v>
      </c>
      <c r="AI59" s="93">
        <v>2105921</v>
      </c>
      <c r="AJ59" s="93">
        <f t="shared" si="13"/>
        <v>2105.9209999999998</v>
      </c>
      <c r="AK59" s="117">
        <f t="shared" si="14"/>
        <v>4.4091976885390058E-2</v>
      </c>
      <c r="AL59" s="67">
        <v>288</v>
      </c>
      <c r="AM59" s="100">
        <f t="shared" si="15"/>
        <v>0.6029898245467108</v>
      </c>
    </row>
    <row r="60" spans="1:39">
      <c r="A60" s="11">
        <v>2001</v>
      </c>
      <c r="B60" s="12">
        <v>9</v>
      </c>
      <c r="C60">
        <v>2</v>
      </c>
      <c r="D60">
        <f t="shared" si="0"/>
        <v>24</v>
      </c>
      <c r="E60" s="131">
        <f t="shared" si="1"/>
        <v>0.96</v>
      </c>
      <c r="F60">
        <v>3</v>
      </c>
      <c r="G60" s="126">
        <f t="shared" si="2"/>
        <v>33</v>
      </c>
      <c r="H60" s="129">
        <f t="shared" si="3"/>
        <v>0.94285714285714284</v>
      </c>
      <c r="I60">
        <v>3</v>
      </c>
      <c r="J60" s="126">
        <f t="shared" si="4"/>
        <v>17</v>
      </c>
      <c r="K60" s="99">
        <f t="shared" si="5"/>
        <v>0.89473684210526316</v>
      </c>
      <c r="L60" s="97">
        <f>(E60+H60+K60)/3</f>
        <v>0.93253132832080199</v>
      </c>
      <c r="M60" s="119">
        <v>0</v>
      </c>
      <c r="N60" s="23">
        <v>0</v>
      </c>
      <c r="O60" s="89">
        <v>0</v>
      </c>
      <c r="P60" s="89">
        <v>0</v>
      </c>
      <c r="Q60" s="89" t="str">
        <f t="shared" si="6"/>
        <v>000</v>
      </c>
      <c r="R60" s="89">
        <v>0</v>
      </c>
      <c r="S60" s="89">
        <f t="shared" si="7"/>
        <v>0</v>
      </c>
      <c r="T60" s="89">
        <f t="shared" si="8"/>
        <v>1</v>
      </c>
      <c r="U60" s="89">
        <f t="shared" si="9"/>
        <v>0</v>
      </c>
      <c r="V60" s="89">
        <f t="shared" si="10"/>
        <v>0</v>
      </c>
      <c r="W60" s="89">
        <f t="shared" si="11"/>
        <v>0</v>
      </c>
      <c r="X60" s="89">
        <f t="shared" si="12"/>
        <v>0</v>
      </c>
      <c r="Y60" s="71">
        <v>3.8</v>
      </c>
      <c r="Z60" s="85">
        <v>30790</v>
      </c>
      <c r="AA60">
        <v>0</v>
      </c>
      <c r="AB60">
        <v>0</v>
      </c>
      <c r="AC60" s="71">
        <v>0</v>
      </c>
      <c r="AD60" s="93">
        <v>18613</v>
      </c>
      <c r="AE60" s="76">
        <v>16356966</v>
      </c>
      <c r="AF60" s="67">
        <v>529627</v>
      </c>
      <c r="AG60" s="74">
        <v>8</v>
      </c>
      <c r="AH60" s="74">
        <v>8</v>
      </c>
      <c r="AI60" s="93">
        <v>24938748</v>
      </c>
      <c r="AJ60" s="93">
        <f t="shared" si="13"/>
        <v>24938.748</v>
      </c>
      <c r="AK60" s="117">
        <f t="shared" si="14"/>
        <v>4.7087380363916492E-2</v>
      </c>
      <c r="AL60" s="67">
        <v>5467</v>
      </c>
      <c r="AM60" s="100">
        <f t="shared" si="15"/>
        <v>1.0322358943180767</v>
      </c>
    </row>
    <row r="61" spans="1:39">
      <c r="A61" s="11">
        <v>2001</v>
      </c>
      <c r="B61" s="12">
        <v>10</v>
      </c>
      <c r="C61">
        <v>1</v>
      </c>
      <c r="D61">
        <f t="shared" si="0"/>
        <v>25</v>
      </c>
      <c r="E61" s="131">
        <f t="shared" si="1"/>
        <v>1</v>
      </c>
      <c r="F61">
        <v>1</v>
      </c>
      <c r="G61" s="126">
        <f t="shared" si="2"/>
        <v>35</v>
      </c>
      <c r="H61" s="129">
        <f t="shared" si="3"/>
        <v>1</v>
      </c>
      <c r="I61">
        <v>1</v>
      </c>
      <c r="J61" s="126">
        <f t="shared" si="4"/>
        <v>19</v>
      </c>
      <c r="K61" s="99">
        <f t="shared" si="5"/>
        <v>1</v>
      </c>
      <c r="L61" s="97">
        <f>(E61+H61+K61)/3</f>
        <v>1</v>
      </c>
      <c r="M61" s="119">
        <v>0</v>
      </c>
      <c r="N61" s="23">
        <v>1</v>
      </c>
      <c r="O61" s="89">
        <v>1</v>
      </c>
      <c r="P61" s="89">
        <v>1</v>
      </c>
      <c r="Q61" s="89" t="str">
        <f t="shared" si="6"/>
        <v>111</v>
      </c>
      <c r="R61" s="89">
        <v>1</v>
      </c>
      <c r="S61" s="89">
        <f t="shared" si="7"/>
        <v>1</v>
      </c>
      <c r="T61" s="89">
        <f t="shared" si="8"/>
        <v>0</v>
      </c>
      <c r="U61" s="89">
        <f t="shared" si="9"/>
        <v>0</v>
      </c>
      <c r="V61" s="89">
        <f t="shared" si="10"/>
        <v>0</v>
      </c>
      <c r="W61" s="89">
        <f t="shared" si="11"/>
        <v>0</v>
      </c>
      <c r="X61" s="89">
        <f t="shared" si="12"/>
        <v>0</v>
      </c>
      <c r="Y61" s="71">
        <v>3.5</v>
      </c>
      <c r="Z61" s="85">
        <v>29666</v>
      </c>
      <c r="AA61">
        <v>0</v>
      </c>
      <c r="AB61">
        <v>0</v>
      </c>
      <c r="AC61" s="71">
        <v>0</v>
      </c>
      <c r="AD61" s="93">
        <v>7520</v>
      </c>
      <c r="AE61" s="76">
        <v>8377038</v>
      </c>
      <c r="AF61" s="67">
        <v>318226</v>
      </c>
      <c r="AG61" s="74">
        <v>0</v>
      </c>
      <c r="AH61" s="74">
        <v>0</v>
      </c>
      <c r="AI61" s="93">
        <v>14368505</v>
      </c>
      <c r="AJ61" s="93">
        <f t="shared" si="13"/>
        <v>14368.504999999999</v>
      </c>
      <c r="AK61" s="117">
        <f t="shared" si="14"/>
        <v>4.5151888909140042E-2</v>
      </c>
      <c r="AL61" s="67">
        <v>3195</v>
      </c>
      <c r="AM61" s="100">
        <f t="shared" si="15"/>
        <v>1.0040034440931915</v>
      </c>
    </row>
    <row r="62" spans="1:39">
      <c r="A62" s="11">
        <v>2001</v>
      </c>
      <c r="B62" s="12">
        <v>11</v>
      </c>
      <c r="C62">
        <v>4</v>
      </c>
      <c r="D62">
        <f t="shared" si="0"/>
        <v>22</v>
      </c>
      <c r="E62" s="131">
        <f t="shared" si="1"/>
        <v>0.88</v>
      </c>
      <c r="F62">
        <v>4</v>
      </c>
      <c r="G62" s="126">
        <f t="shared" si="2"/>
        <v>32</v>
      </c>
      <c r="H62" s="129">
        <f t="shared" si="3"/>
        <v>0.91428571428571426</v>
      </c>
      <c r="I62">
        <v>4</v>
      </c>
      <c r="J62" s="126">
        <f t="shared" si="4"/>
        <v>16</v>
      </c>
      <c r="K62" s="99">
        <f t="shared" si="5"/>
        <v>0.84210526315789469</v>
      </c>
      <c r="L62" s="97">
        <f>(E62+H62+K62)/3</f>
        <v>0.87879699248120302</v>
      </c>
      <c r="M62" s="119">
        <v>0</v>
      </c>
      <c r="N62" s="23">
        <v>1</v>
      </c>
      <c r="O62" s="89">
        <v>1</v>
      </c>
      <c r="P62" s="89">
        <v>1</v>
      </c>
      <c r="Q62" s="89" t="str">
        <f t="shared" si="6"/>
        <v>111</v>
      </c>
      <c r="R62" s="89">
        <v>1</v>
      </c>
      <c r="S62" s="89">
        <f t="shared" si="7"/>
        <v>1</v>
      </c>
      <c r="T62" s="89">
        <f t="shared" si="8"/>
        <v>0</v>
      </c>
      <c r="U62" s="89">
        <f t="shared" si="9"/>
        <v>0</v>
      </c>
      <c r="V62" s="89">
        <f t="shared" si="10"/>
        <v>0</v>
      </c>
      <c r="W62" s="89">
        <f t="shared" si="11"/>
        <v>0</v>
      </c>
      <c r="X62" s="89">
        <f t="shared" si="12"/>
        <v>0</v>
      </c>
      <c r="Y62" s="71">
        <v>4.0999999999999996</v>
      </c>
      <c r="Z62" s="85">
        <v>30356</v>
      </c>
      <c r="AA62">
        <v>0</v>
      </c>
      <c r="AB62">
        <v>0</v>
      </c>
      <c r="AC62" s="71">
        <v>0</v>
      </c>
      <c r="AD62" s="93">
        <v>5301</v>
      </c>
      <c r="AE62" s="76">
        <v>1225948</v>
      </c>
      <c r="AF62" s="67">
        <v>43089</v>
      </c>
      <c r="AG62" s="74">
        <v>0</v>
      </c>
      <c r="AH62" s="74">
        <v>0</v>
      </c>
      <c r="AI62" s="93">
        <v>3507770</v>
      </c>
      <c r="AJ62" s="93">
        <f t="shared" si="13"/>
        <v>3507.77</v>
      </c>
      <c r="AK62" s="117">
        <f t="shared" si="14"/>
        <v>8.1407551811367176E-2</v>
      </c>
      <c r="AL62" s="67">
        <v>352</v>
      </c>
      <c r="AM62" s="100">
        <f t="shared" si="15"/>
        <v>0.81691382951565361</v>
      </c>
    </row>
    <row r="63" spans="1:39" s="89" customFormat="1">
      <c r="A63" s="11">
        <v>2001</v>
      </c>
      <c r="B63" s="12">
        <v>12</v>
      </c>
      <c r="C63">
        <v>12</v>
      </c>
      <c r="D63">
        <f t="shared" si="0"/>
        <v>14</v>
      </c>
      <c r="E63" s="131">
        <f t="shared" si="1"/>
        <v>0.56000000000000005</v>
      </c>
      <c r="F63">
        <v>4</v>
      </c>
      <c r="G63" s="126">
        <f t="shared" si="2"/>
        <v>32</v>
      </c>
      <c r="H63" s="129">
        <f t="shared" si="3"/>
        <v>0.91428571428571426</v>
      </c>
      <c r="I63">
        <v>12</v>
      </c>
      <c r="J63" s="126">
        <f t="shared" si="4"/>
        <v>8</v>
      </c>
      <c r="K63" s="99">
        <f t="shared" si="5"/>
        <v>0.42105263157894735</v>
      </c>
      <c r="L63" s="120">
        <f>H63</f>
        <v>0.91428571428571426</v>
      </c>
      <c r="M63" s="121">
        <v>1</v>
      </c>
      <c r="N63" s="23">
        <v>0</v>
      </c>
      <c r="O63" s="89">
        <v>0</v>
      </c>
      <c r="P63" s="89">
        <v>0</v>
      </c>
      <c r="Q63" s="89" t="str">
        <f t="shared" si="6"/>
        <v>000</v>
      </c>
      <c r="R63" s="89">
        <v>0</v>
      </c>
      <c r="S63" s="89">
        <f t="shared" si="7"/>
        <v>0</v>
      </c>
      <c r="T63" s="89">
        <f t="shared" si="8"/>
        <v>1</v>
      </c>
      <c r="U63" s="89">
        <f t="shared" si="9"/>
        <v>0</v>
      </c>
      <c r="V63" s="89">
        <f t="shared" si="10"/>
        <v>0</v>
      </c>
      <c r="W63" s="89">
        <f t="shared" si="11"/>
        <v>0</v>
      </c>
      <c r="X63" s="89">
        <f t="shared" si="12"/>
        <v>0</v>
      </c>
      <c r="Y63" s="71">
        <v>4.5</v>
      </c>
      <c r="Z63" s="85">
        <v>25808</v>
      </c>
      <c r="AA63" s="89">
        <v>0</v>
      </c>
      <c r="AB63" s="89">
        <v>0</v>
      </c>
      <c r="AC63" s="71">
        <v>0</v>
      </c>
      <c r="AD63" s="93">
        <v>2342</v>
      </c>
      <c r="AE63" s="122">
        <v>1319962</v>
      </c>
      <c r="AF63" s="93">
        <v>37611</v>
      </c>
      <c r="AG63" s="123">
        <v>1</v>
      </c>
      <c r="AH63" s="123">
        <v>1</v>
      </c>
      <c r="AI63" s="93">
        <v>2558098</v>
      </c>
      <c r="AJ63" s="93">
        <f t="shared" si="13"/>
        <v>2558.098</v>
      </c>
      <c r="AK63" s="117">
        <f t="shared" si="14"/>
        <v>6.8014623381457556E-2</v>
      </c>
      <c r="AL63" s="93">
        <v>1934</v>
      </c>
      <c r="AM63" s="124">
        <f t="shared" si="15"/>
        <v>5.1421126798011221</v>
      </c>
    </row>
    <row r="64" spans="1:39">
      <c r="A64" s="11">
        <v>2001</v>
      </c>
      <c r="B64" s="12">
        <v>13</v>
      </c>
      <c r="C64">
        <v>3</v>
      </c>
      <c r="D64">
        <f t="shared" si="0"/>
        <v>23</v>
      </c>
      <c r="E64" s="131">
        <f t="shared" si="1"/>
        <v>0.92</v>
      </c>
      <c r="F64">
        <v>3</v>
      </c>
      <c r="G64" s="126">
        <f t="shared" si="2"/>
        <v>33</v>
      </c>
      <c r="H64" s="129">
        <f t="shared" si="3"/>
        <v>0.94285714285714284</v>
      </c>
      <c r="I64">
        <v>2</v>
      </c>
      <c r="J64" s="126">
        <f t="shared" si="4"/>
        <v>18</v>
      </c>
      <c r="K64" s="99">
        <f t="shared" si="5"/>
        <v>0.94736842105263153</v>
      </c>
      <c r="L64" s="97">
        <f>(E64+H64+K64)/3</f>
        <v>0.93674185463659143</v>
      </c>
      <c r="M64" s="119">
        <v>0</v>
      </c>
      <c r="N64" s="23">
        <v>0</v>
      </c>
      <c r="O64" s="89">
        <v>1</v>
      </c>
      <c r="P64" s="89">
        <v>0</v>
      </c>
      <c r="Q64" s="89" t="str">
        <f t="shared" si="6"/>
        <v>010</v>
      </c>
      <c r="R64" s="89">
        <v>2</v>
      </c>
      <c r="S64" s="89">
        <f t="shared" si="7"/>
        <v>0</v>
      </c>
      <c r="T64" s="89">
        <f t="shared" si="8"/>
        <v>0</v>
      </c>
      <c r="U64" s="89">
        <f>IF(Q64="100",1,0)</f>
        <v>0</v>
      </c>
      <c r="V64" s="89">
        <v>1</v>
      </c>
      <c r="W64" s="89">
        <f t="shared" si="11"/>
        <v>0</v>
      </c>
      <c r="X64" s="89">
        <f t="shared" si="12"/>
        <v>1</v>
      </c>
      <c r="Y64" s="71">
        <v>4.8</v>
      </c>
      <c r="Z64" s="85">
        <v>34133</v>
      </c>
      <c r="AA64">
        <v>0</v>
      </c>
      <c r="AB64">
        <v>0</v>
      </c>
      <c r="AC64" s="71">
        <v>0</v>
      </c>
      <c r="AD64" s="93">
        <v>30248</v>
      </c>
      <c r="AE64" s="76">
        <v>12488445</v>
      </c>
      <c r="AF64" s="67">
        <v>503157</v>
      </c>
      <c r="AG64" s="74">
        <v>0</v>
      </c>
      <c r="AH64" s="74">
        <v>0</v>
      </c>
      <c r="AI64" s="93">
        <v>23150229</v>
      </c>
      <c r="AJ64" s="93">
        <f t="shared" si="13"/>
        <v>23150.228999999999</v>
      </c>
      <c r="AK64" s="117">
        <f t="shared" si="14"/>
        <v>4.6009951168323203E-2</v>
      </c>
      <c r="AL64" s="67">
        <v>2085</v>
      </c>
      <c r="AM64" s="100">
        <f t="shared" si="15"/>
        <v>0.41438358206285514</v>
      </c>
    </row>
    <row r="65" spans="1:39">
      <c r="A65" s="11">
        <v>2001</v>
      </c>
      <c r="B65" s="12">
        <v>14</v>
      </c>
      <c r="C65">
        <v>2</v>
      </c>
      <c r="D65">
        <f t="shared" si="0"/>
        <v>24</v>
      </c>
      <c r="E65" s="131">
        <f t="shared" si="1"/>
        <v>0.96</v>
      </c>
      <c r="F65">
        <v>12</v>
      </c>
      <c r="G65" s="126">
        <f t="shared" si="2"/>
        <v>24</v>
      </c>
      <c r="H65" s="129">
        <f t="shared" si="3"/>
        <v>0.68571428571428572</v>
      </c>
      <c r="I65">
        <v>3</v>
      </c>
      <c r="J65" s="126">
        <f t="shared" si="4"/>
        <v>17</v>
      </c>
      <c r="K65" s="99">
        <f t="shared" si="5"/>
        <v>0.89473684210526316</v>
      </c>
      <c r="L65" s="97">
        <f>(E65+K65)/2</f>
        <v>0.92736842105263162</v>
      </c>
      <c r="M65" s="119">
        <v>0</v>
      </c>
      <c r="N65" s="23">
        <v>1</v>
      </c>
      <c r="O65" s="89">
        <v>1</v>
      </c>
      <c r="P65" s="89">
        <v>0</v>
      </c>
      <c r="Q65" s="89" t="str">
        <f t="shared" si="6"/>
        <v>110</v>
      </c>
      <c r="R65" s="89">
        <v>2</v>
      </c>
      <c r="S65" s="89">
        <f t="shared" si="7"/>
        <v>0</v>
      </c>
      <c r="T65" s="89">
        <f t="shared" si="8"/>
        <v>0</v>
      </c>
      <c r="U65" s="89">
        <v>1</v>
      </c>
      <c r="V65" s="89">
        <f t="shared" si="10"/>
        <v>0</v>
      </c>
      <c r="W65" s="89">
        <f t="shared" si="11"/>
        <v>0</v>
      </c>
      <c r="X65" s="89">
        <f t="shared" si="12"/>
        <v>1</v>
      </c>
      <c r="Y65" s="71">
        <v>3.2</v>
      </c>
      <c r="Z65" s="85">
        <v>28704</v>
      </c>
      <c r="AA65">
        <v>0</v>
      </c>
      <c r="AB65">
        <v>0</v>
      </c>
      <c r="AC65" s="71">
        <v>0</v>
      </c>
      <c r="AD65" s="93">
        <v>8518</v>
      </c>
      <c r="AE65" s="76">
        <v>6127760</v>
      </c>
      <c r="AF65" s="67">
        <v>206558</v>
      </c>
      <c r="AG65" s="74">
        <v>0</v>
      </c>
      <c r="AH65" s="74">
        <v>0</v>
      </c>
      <c r="AI65" s="93">
        <v>10115870</v>
      </c>
      <c r="AJ65" s="93">
        <f t="shared" si="13"/>
        <v>10115.870000000001</v>
      </c>
      <c r="AK65" s="117">
        <f t="shared" si="14"/>
        <v>4.8973508651323119E-2</v>
      </c>
      <c r="AL65" s="67">
        <v>2061</v>
      </c>
      <c r="AM65" s="100">
        <f t="shared" si="15"/>
        <v>0.99778270509977818</v>
      </c>
    </row>
    <row r="66" spans="1:39">
      <c r="A66" s="11">
        <v>2001</v>
      </c>
      <c r="B66" s="12">
        <v>15</v>
      </c>
      <c r="C66">
        <v>2</v>
      </c>
      <c r="D66">
        <f t="shared" ref="D66:D129" si="19">25-(C66-1)</f>
        <v>24</v>
      </c>
      <c r="E66" s="131">
        <f t="shared" si="1"/>
        <v>0.96</v>
      </c>
      <c r="F66">
        <v>12</v>
      </c>
      <c r="G66" s="126">
        <f t="shared" si="2"/>
        <v>24</v>
      </c>
      <c r="H66" s="129">
        <f t="shared" si="3"/>
        <v>0.68571428571428572</v>
      </c>
      <c r="I66">
        <v>12</v>
      </c>
      <c r="J66" s="126">
        <f t="shared" si="4"/>
        <v>8</v>
      </c>
      <c r="K66" s="99">
        <f t="shared" si="5"/>
        <v>0.42105263157894735</v>
      </c>
      <c r="L66" s="97">
        <f>E66</f>
        <v>0.96</v>
      </c>
      <c r="M66" s="119">
        <v>0</v>
      </c>
      <c r="N66" s="23">
        <v>1</v>
      </c>
      <c r="O66" s="89">
        <v>0</v>
      </c>
      <c r="P66" s="89">
        <v>0</v>
      </c>
      <c r="Q66" s="89" t="str">
        <f t="shared" si="6"/>
        <v>100</v>
      </c>
      <c r="R66" s="89">
        <v>2</v>
      </c>
      <c r="S66" s="89">
        <f t="shared" si="7"/>
        <v>0</v>
      </c>
      <c r="T66" s="89">
        <f t="shared" si="8"/>
        <v>0</v>
      </c>
      <c r="U66" s="89">
        <f t="shared" si="9"/>
        <v>1</v>
      </c>
      <c r="V66" s="89">
        <f t="shared" si="10"/>
        <v>0</v>
      </c>
      <c r="W66" s="89">
        <f t="shared" si="11"/>
        <v>0</v>
      </c>
      <c r="X66" s="89">
        <f t="shared" si="12"/>
        <v>1</v>
      </c>
      <c r="Y66" s="71">
        <v>2.5</v>
      </c>
      <c r="Z66" s="85">
        <v>28276</v>
      </c>
      <c r="AA66">
        <v>0</v>
      </c>
      <c r="AB66">
        <v>0</v>
      </c>
      <c r="AC66" s="71">
        <v>0</v>
      </c>
      <c r="AD66" s="93">
        <v>2542</v>
      </c>
      <c r="AE66" s="76">
        <v>2931997</v>
      </c>
      <c r="AF66" s="67">
        <v>95934</v>
      </c>
      <c r="AG66" s="74">
        <v>0</v>
      </c>
      <c r="AH66" s="74">
        <v>0</v>
      </c>
      <c r="AI66" s="93">
        <v>5158780</v>
      </c>
      <c r="AJ66" s="93">
        <f t="shared" si="13"/>
        <v>5158.78</v>
      </c>
      <c r="AK66" s="117">
        <f t="shared" si="14"/>
        <v>5.3774261471428268E-2</v>
      </c>
      <c r="AL66" s="67">
        <v>2973</v>
      </c>
      <c r="AM66" s="100">
        <f t="shared" si="15"/>
        <v>3.0990055663268499</v>
      </c>
    </row>
    <row r="67" spans="1:39">
      <c r="A67" s="11">
        <v>2001</v>
      </c>
      <c r="B67" s="12">
        <v>16</v>
      </c>
      <c r="C67">
        <v>2</v>
      </c>
      <c r="D67">
        <f t="shared" si="19"/>
        <v>24</v>
      </c>
      <c r="E67" s="131">
        <f t="shared" ref="E67:E130" si="20">D67/25</f>
        <v>0.96</v>
      </c>
      <c r="F67">
        <v>12</v>
      </c>
      <c r="G67" s="126">
        <f t="shared" ref="G67:G130" si="21">35-(F67-1)</f>
        <v>24</v>
      </c>
      <c r="H67" s="129">
        <f t="shared" ref="H67:H130" si="22">G67/35</f>
        <v>0.68571428571428572</v>
      </c>
      <c r="I67">
        <v>12</v>
      </c>
      <c r="J67" s="126">
        <f t="shared" ref="J67:J130" si="23">19-(I67-1)</f>
        <v>8</v>
      </c>
      <c r="K67" s="99">
        <f t="shared" ref="K67:K130" si="24">J67/19</f>
        <v>0.42105263157894735</v>
      </c>
      <c r="L67" s="97">
        <f>E67</f>
        <v>0.96</v>
      </c>
      <c r="M67" s="119">
        <v>0</v>
      </c>
      <c r="N67" s="23">
        <v>0</v>
      </c>
      <c r="O67" s="89">
        <v>0</v>
      </c>
      <c r="P67" s="89">
        <v>0</v>
      </c>
      <c r="Q67" s="89" t="str">
        <f t="shared" ref="Q67:Q130" si="25">N67&amp;O67&amp;P67</f>
        <v>000</v>
      </c>
      <c r="R67" s="89">
        <v>0</v>
      </c>
      <c r="S67" s="89">
        <f t="shared" ref="S67:S130" si="26">IF(Q67="111",1,0)</f>
        <v>0</v>
      </c>
      <c r="T67" s="89">
        <f t="shared" ref="T67:T130" si="27">IF(Q67="000",1,0)</f>
        <v>1</v>
      </c>
      <c r="U67" s="89">
        <f t="shared" ref="U67:U130" si="28">IF(Q67="100",1,0)</f>
        <v>0</v>
      </c>
      <c r="V67" s="89">
        <f t="shared" ref="V67:V130" si="29">IF(Q67="011",1,0)</f>
        <v>0</v>
      </c>
      <c r="W67" s="89">
        <f t="shared" ref="W67:W130" si="30">IF(Q67="211",1,0)</f>
        <v>0</v>
      </c>
      <c r="X67" s="89">
        <f t="shared" ref="X67:X130" si="31">IF(U67+V67+W67=1,1,0)</f>
        <v>0</v>
      </c>
      <c r="Y67" s="71">
        <v>3.6</v>
      </c>
      <c r="Z67" s="85">
        <v>29268</v>
      </c>
      <c r="AA67">
        <v>0</v>
      </c>
      <c r="AB67">
        <v>0</v>
      </c>
      <c r="AC67" s="71">
        <v>0</v>
      </c>
      <c r="AD67" s="93">
        <v>2184</v>
      </c>
      <c r="AE67" s="76">
        <v>2702162</v>
      </c>
      <c r="AF67" s="67">
        <v>89331</v>
      </c>
      <c r="AG67" s="74">
        <v>0</v>
      </c>
      <c r="AH67" s="74">
        <v>0</v>
      </c>
      <c r="AI67" s="93">
        <v>4986955</v>
      </c>
      <c r="AJ67" s="93">
        <f t="shared" ref="AJ67:AJ130" si="32">AI67/1000</f>
        <v>4986.9549999999999</v>
      </c>
      <c r="AK67" s="117">
        <f t="shared" ref="AK67:AK130" si="33">AJ67/AF67</f>
        <v>5.5825581265182299E-2</v>
      </c>
      <c r="AL67" s="67">
        <v>2033</v>
      </c>
      <c r="AM67" s="100">
        <f t="shared" ref="AM67:AM130" si="34">(AL67/AF67)*100</f>
        <v>2.2758057113432066</v>
      </c>
    </row>
    <row r="68" spans="1:39">
      <c r="A68" s="11">
        <v>2001</v>
      </c>
      <c r="B68" s="12">
        <v>17</v>
      </c>
      <c r="C68">
        <v>3</v>
      </c>
      <c r="D68">
        <f t="shared" si="19"/>
        <v>23</v>
      </c>
      <c r="E68" s="131">
        <f t="shared" si="20"/>
        <v>0.92</v>
      </c>
      <c r="F68">
        <v>12</v>
      </c>
      <c r="G68" s="126">
        <f t="shared" si="21"/>
        <v>24</v>
      </c>
      <c r="H68" s="129">
        <f t="shared" si="22"/>
        <v>0.68571428571428572</v>
      </c>
      <c r="I68">
        <v>12</v>
      </c>
      <c r="J68" s="126">
        <f t="shared" si="23"/>
        <v>8</v>
      </c>
      <c r="K68" s="99">
        <f t="shared" si="24"/>
        <v>0.42105263157894735</v>
      </c>
      <c r="L68" s="97">
        <f>E68</f>
        <v>0.92</v>
      </c>
      <c r="M68" s="119">
        <v>0</v>
      </c>
      <c r="N68" s="23">
        <v>1</v>
      </c>
      <c r="O68" s="89">
        <v>1</v>
      </c>
      <c r="P68" s="89">
        <v>0</v>
      </c>
      <c r="Q68" s="89" t="str">
        <f t="shared" si="25"/>
        <v>110</v>
      </c>
      <c r="R68" s="89">
        <v>2</v>
      </c>
      <c r="S68" s="89">
        <f t="shared" si="26"/>
        <v>0</v>
      </c>
      <c r="T68" s="89">
        <f t="shared" si="27"/>
        <v>0</v>
      </c>
      <c r="U68" s="89">
        <v>1</v>
      </c>
      <c r="V68" s="89">
        <f t="shared" si="29"/>
        <v>0</v>
      </c>
      <c r="W68" s="89">
        <f t="shared" si="30"/>
        <v>0</v>
      </c>
      <c r="X68" s="89">
        <f t="shared" si="31"/>
        <v>1</v>
      </c>
      <c r="Y68" s="71">
        <v>4.0999999999999996</v>
      </c>
      <c r="Z68" s="85">
        <v>25535</v>
      </c>
      <c r="AA68">
        <v>0</v>
      </c>
      <c r="AB68">
        <v>0</v>
      </c>
      <c r="AC68" s="71">
        <v>0</v>
      </c>
      <c r="AD68" s="93">
        <v>8348</v>
      </c>
      <c r="AE68" s="76">
        <v>4068132</v>
      </c>
      <c r="AF68" s="67">
        <v>118302</v>
      </c>
      <c r="AG68" s="74">
        <v>0</v>
      </c>
      <c r="AH68" s="74">
        <v>0</v>
      </c>
      <c r="AI68" s="93">
        <v>7850908</v>
      </c>
      <c r="AJ68" s="93">
        <f t="shared" si="32"/>
        <v>7850.9080000000004</v>
      </c>
      <c r="AK68" s="117">
        <f t="shared" si="33"/>
        <v>6.636327365555951E-2</v>
      </c>
      <c r="AL68" s="67">
        <v>1902</v>
      </c>
      <c r="AM68" s="100">
        <f t="shared" si="34"/>
        <v>1.6077496576558301</v>
      </c>
    </row>
    <row r="69" spans="1:39">
      <c r="A69" s="11">
        <v>2001</v>
      </c>
      <c r="B69" s="12">
        <v>18</v>
      </c>
      <c r="C69">
        <v>6</v>
      </c>
      <c r="D69">
        <f t="shared" si="19"/>
        <v>20</v>
      </c>
      <c r="E69" s="131">
        <f t="shared" si="20"/>
        <v>0.8</v>
      </c>
      <c r="F69">
        <v>6</v>
      </c>
      <c r="G69" s="126">
        <f t="shared" si="21"/>
        <v>30</v>
      </c>
      <c r="H69" s="129">
        <f t="shared" si="22"/>
        <v>0.8571428571428571</v>
      </c>
      <c r="I69">
        <v>6</v>
      </c>
      <c r="J69" s="126">
        <f t="shared" si="23"/>
        <v>14</v>
      </c>
      <c r="K69" s="99">
        <f t="shared" si="24"/>
        <v>0.73684210526315785</v>
      </c>
      <c r="L69" s="97">
        <f t="shared" ref="L69:L76" si="35">(E69+H69+K69)/3</f>
        <v>0.7979949874686717</v>
      </c>
      <c r="M69" s="119">
        <v>0</v>
      </c>
      <c r="N69" s="23">
        <v>0</v>
      </c>
      <c r="O69" s="89">
        <v>1</v>
      </c>
      <c r="P69" s="89">
        <v>1</v>
      </c>
      <c r="Q69" s="89" t="str">
        <f t="shared" si="25"/>
        <v>011</v>
      </c>
      <c r="R69" s="89">
        <v>2</v>
      </c>
      <c r="S69" s="89">
        <f t="shared" si="26"/>
        <v>0</v>
      </c>
      <c r="T69" s="89">
        <f t="shared" si="27"/>
        <v>0</v>
      </c>
      <c r="U69" s="89">
        <f t="shared" si="28"/>
        <v>0</v>
      </c>
      <c r="V69" s="89">
        <f t="shared" si="29"/>
        <v>1</v>
      </c>
      <c r="W69" s="89">
        <f t="shared" si="30"/>
        <v>0</v>
      </c>
      <c r="X69" s="89">
        <f t="shared" si="31"/>
        <v>1</v>
      </c>
      <c r="Y69" s="71">
        <v>5.7</v>
      </c>
      <c r="Z69" s="85">
        <v>25290</v>
      </c>
      <c r="AA69">
        <v>0</v>
      </c>
      <c r="AB69">
        <v>0</v>
      </c>
      <c r="AC69" s="71">
        <v>0</v>
      </c>
      <c r="AD69" s="93">
        <v>7977</v>
      </c>
      <c r="AE69" s="76">
        <v>4477875</v>
      </c>
      <c r="AF69" s="67">
        <v>138911</v>
      </c>
      <c r="AG69" s="74">
        <v>0</v>
      </c>
      <c r="AH69" s="74">
        <v>0</v>
      </c>
      <c r="AI69" s="93">
        <v>7197380</v>
      </c>
      <c r="AJ69" s="93">
        <f t="shared" si="32"/>
        <v>7197.38</v>
      </c>
      <c r="AK69" s="117">
        <f t="shared" si="33"/>
        <v>5.1812887388327782E-2</v>
      </c>
      <c r="AL69" s="67">
        <v>1126</v>
      </c>
      <c r="AM69" s="100">
        <f t="shared" si="34"/>
        <v>0.81059095392013591</v>
      </c>
    </row>
    <row r="70" spans="1:39">
      <c r="A70" s="11">
        <v>2001</v>
      </c>
      <c r="B70" s="12">
        <v>19</v>
      </c>
      <c r="C70">
        <v>2</v>
      </c>
      <c r="D70">
        <f t="shared" si="19"/>
        <v>24</v>
      </c>
      <c r="E70" s="131">
        <f t="shared" si="20"/>
        <v>0.96</v>
      </c>
      <c r="F70">
        <v>3</v>
      </c>
      <c r="G70" s="126">
        <f t="shared" si="21"/>
        <v>33</v>
      </c>
      <c r="H70" s="129">
        <f t="shared" si="22"/>
        <v>0.94285714285714284</v>
      </c>
      <c r="I70">
        <v>2</v>
      </c>
      <c r="J70" s="126">
        <f t="shared" si="23"/>
        <v>18</v>
      </c>
      <c r="K70" s="99">
        <f t="shared" si="24"/>
        <v>0.94736842105263153</v>
      </c>
      <c r="L70" s="97">
        <f t="shared" si="35"/>
        <v>0.95007518796992485</v>
      </c>
      <c r="M70" s="119">
        <v>0</v>
      </c>
      <c r="N70" s="23">
        <v>2</v>
      </c>
      <c r="O70" s="89">
        <v>1</v>
      </c>
      <c r="P70" s="89">
        <v>1</v>
      </c>
      <c r="Q70" s="89" t="str">
        <f t="shared" si="25"/>
        <v>211</v>
      </c>
      <c r="R70" s="89">
        <v>2</v>
      </c>
      <c r="S70" s="89">
        <f t="shared" si="26"/>
        <v>0</v>
      </c>
      <c r="T70" s="89">
        <f t="shared" si="27"/>
        <v>0</v>
      </c>
      <c r="U70" s="89">
        <f t="shared" si="28"/>
        <v>0</v>
      </c>
      <c r="V70" s="89">
        <f t="shared" si="29"/>
        <v>0</v>
      </c>
      <c r="W70" s="89">
        <f t="shared" si="30"/>
        <v>1</v>
      </c>
      <c r="X70" s="89">
        <f t="shared" si="31"/>
        <v>1</v>
      </c>
      <c r="Y70" s="71">
        <v>2.5</v>
      </c>
      <c r="Z70" s="85">
        <v>28661</v>
      </c>
      <c r="AA70">
        <v>0</v>
      </c>
      <c r="AB70">
        <v>0</v>
      </c>
      <c r="AC70" s="71">
        <v>0</v>
      </c>
      <c r="AD70" s="93">
        <v>4211</v>
      </c>
      <c r="AE70" s="76">
        <v>1285692</v>
      </c>
      <c r="AF70" s="67">
        <v>38834</v>
      </c>
      <c r="AG70" s="74">
        <v>8</v>
      </c>
      <c r="AH70" s="74">
        <v>8</v>
      </c>
      <c r="AI70" s="93">
        <v>2668938</v>
      </c>
      <c r="AJ70" s="93">
        <f t="shared" si="32"/>
        <v>2668.9380000000001</v>
      </c>
      <c r="AK70" s="117">
        <f t="shared" si="33"/>
        <v>6.8726837307514041E-2</v>
      </c>
      <c r="AL70" s="67">
        <v>868</v>
      </c>
      <c r="AM70" s="100">
        <f t="shared" si="34"/>
        <v>2.2351547612916516</v>
      </c>
    </row>
    <row r="71" spans="1:39">
      <c r="A71" s="11">
        <v>2001</v>
      </c>
      <c r="B71" s="12">
        <v>20</v>
      </c>
      <c r="C71">
        <v>1</v>
      </c>
      <c r="D71">
        <f t="shared" si="19"/>
        <v>25</v>
      </c>
      <c r="E71" s="131">
        <f t="shared" si="20"/>
        <v>1</v>
      </c>
      <c r="F71">
        <v>1</v>
      </c>
      <c r="G71" s="126">
        <f t="shared" si="21"/>
        <v>35</v>
      </c>
      <c r="H71" s="129">
        <f t="shared" si="22"/>
        <v>1</v>
      </c>
      <c r="I71">
        <v>1</v>
      </c>
      <c r="J71" s="126">
        <f t="shared" si="23"/>
        <v>19</v>
      </c>
      <c r="K71" s="99">
        <f t="shared" si="24"/>
        <v>1</v>
      </c>
      <c r="L71" s="97">
        <f t="shared" si="35"/>
        <v>1</v>
      </c>
      <c r="M71" s="119">
        <v>0</v>
      </c>
      <c r="N71" s="23">
        <v>1</v>
      </c>
      <c r="O71" s="89">
        <v>1</v>
      </c>
      <c r="P71" s="89">
        <v>1</v>
      </c>
      <c r="Q71" s="89" t="str">
        <f t="shared" si="25"/>
        <v>111</v>
      </c>
      <c r="R71" s="89">
        <v>1</v>
      </c>
      <c r="S71" s="89">
        <f t="shared" si="26"/>
        <v>1</v>
      </c>
      <c r="T71" s="89">
        <f t="shared" si="27"/>
        <v>0</v>
      </c>
      <c r="U71" s="89">
        <f t="shared" si="28"/>
        <v>0</v>
      </c>
      <c r="V71" s="89">
        <f t="shared" si="29"/>
        <v>0</v>
      </c>
      <c r="W71" s="89">
        <f t="shared" si="30"/>
        <v>0</v>
      </c>
      <c r="X71" s="89">
        <f t="shared" si="31"/>
        <v>0</v>
      </c>
      <c r="Y71" s="71">
        <v>3.6</v>
      </c>
      <c r="Z71" s="85">
        <v>37025</v>
      </c>
      <c r="AA71">
        <v>0</v>
      </c>
      <c r="AB71">
        <v>0</v>
      </c>
      <c r="AC71" s="71">
        <v>0</v>
      </c>
      <c r="AD71" s="93">
        <v>11661</v>
      </c>
      <c r="AE71" s="76">
        <v>5374691</v>
      </c>
      <c r="AF71" s="67">
        <v>205459</v>
      </c>
      <c r="AG71" s="74">
        <v>0</v>
      </c>
      <c r="AH71" s="74">
        <v>0</v>
      </c>
      <c r="AI71" s="93">
        <v>10785695</v>
      </c>
      <c r="AJ71" s="93">
        <f t="shared" si="32"/>
        <v>10785.695</v>
      </c>
      <c r="AK71" s="117">
        <f t="shared" si="33"/>
        <v>5.2495607396122829E-2</v>
      </c>
      <c r="AL71" s="67">
        <v>713</v>
      </c>
      <c r="AM71" s="100">
        <f t="shared" si="34"/>
        <v>0.3470278741744095</v>
      </c>
    </row>
    <row r="72" spans="1:39">
      <c r="A72" s="11">
        <v>2001</v>
      </c>
      <c r="B72" s="12">
        <v>21</v>
      </c>
      <c r="C72">
        <v>4</v>
      </c>
      <c r="D72">
        <f t="shared" si="19"/>
        <v>22</v>
      </c>
      <c r="E72" s="131">
        <f t="shared" si="20"/>
        <v>0.88</v>
      </c>
      <c r="F72">
        <v>3</v>
      </c>
      <c r="G72" s="126">
        <f t="shared" si="21"/>
        <v>33</v>
      </c>
      <c r="H72" s="129">
        <f t="shared" si="22"/>
        <v>0.94285714285714284</v>
      </c>
      <c r="I72">
        <v>4</v>
      </c>
      <c r="J72" s="126">
        <f t="shared" si="23"/>
        <v>16</v>
      </c>
      <c r="K72" s="99">
        <f t="shared" si="24"/>
        <v>0.84210526315789469</v>
      </c>
      <c r="L72" s="97">
        <f t="shared" si="35"/>
        <v>0.88832080200501251</v>
      </c>
      <c r="M72" s="119">
        <v>0</v>
      </c>
      <c r="N72" s="23">
        <v>0</v>
      </c>
      <c r="O72" s="89">
        <v>1</v>
      </c>
      <c r="P72" s="89">
        <v>1</v>
      </c>
      <c r="Q72" s="89" t="str">
        <f t="shared" si="25"/>
        <v>011</v>
      </c>
      <c r="R72" s="89">
        <v>2</v>
      </c>
      <c r="S72" s="89">
        <f t="shared" si="26"/>
        <v>0</v>
      </c>
      <c r="T72" s="89">
        <f t="shared" si="27"/>
        <v>0</v>
      </c>
      <c r="U72" s="89">
        <f t="shared" si="28"/>
        <v>0</v>
      </c>
      <c r="V72" s="89">
        <f t="shared" si="29"/>
        <v>1</v>
      </c>
      <c r="W72" s="89">
        <f t="shared" si="30"/>
        <v>0</v>
      </c>
      <c r="X72" s="89">
        <f t="shared" si="31"/>
        <v>1</v>
      </c>
      <c r="Y72" s="71">
        <v>2.4</v>
      </c>
      <c r="Z72" s="85">
        <v>39944</v>
      </c>
      <c r="AA72">
        <v>0</v>
      </c>
      <c r="AB72">
        <v>0</v>
      </c>
      <c r="AC72" s="71">
        <v>0</v>
      </c>
      <c r="AD72" s="93">
        <v>42149</v>
      </c>
      <c r="AE72" s="76">
        <v>6397634</v>
      </c>
      <c r="AF72" s="67">
        <v>297197</v>
      </c>
      <c r="AG72" s="74">
        <v>0</v>
      </c>
      <c r="AH72" s="74">
        <v>0</v>
      </c>
      <c r="AI72" s="93">
        <v>17225270</v>
      </c>
      <c r="AJ72" s="93">
        <f t="shared" si="32"/>
        <v>17225.27</v>
      </c>
      <c r="AK72" s="117">
        <f t="shared" si="33"/>
        <v>5.7959097837461351E-2</v>
      </c>
      <c r="AL72" s="67">
        <v>668</v>
      </c>
      <c r="AM72" s="100">
        <f t="shared" si="34"/>
        <v>0.22476673721470944</v>
      </c>
    </row>
    <row r="73" spans="1:39">
      <c r="A73" s="11">
        <v>2001</v>
      </c>
      <c r="B73" s="12">
        <v>22</v>
      </c>
      <c r="C73">
        <v>1</v>
      </c>
      <c r="D73">
        <f t="shared" si="19"/>
        <v>25</v>
      </c>
      <c r="E73" s="131">
        <f t="shared" si="20"/>
        <v>1</v>
      </c>
      <c r="F73">
        <v>1</v>
      </c>
      <c r="G73" s="126">
        <f t="shared" si="21"/>
        <v>35</v>
      </c>
      <c r="H73" s="129">
        <f t="shared" si="22"/>
        <v>1</v>
      </c>
      <c r="I73">
        <v>2</v>
      </c>
      <c r="J73" s="126">
        <f t="shared" si="23"/>
        <v>18</v>
      </c>
      <c r="K73" s="99">
        <f t="shared" si="24"/>
        <v>0.94736842105263153</v>
      </c>
      <c r="L73" s="97">
        <f t="shared" si="35"/>
        <v>0.98245614035087714</v>
      </c>
      <c r="M73" s="119">
        <v>0</v>
      </c>
      <c r="N73" s="23">
        <v>0</v>
      </c>
      <c r="O73" s="89">
        <v>0</v>
      </c>
      <c r="P73" s="89">
        <v>0</v>
      </c>
      <c r="Q73" s="89" t="str">
        <f t="shared" si="25"/>
        <v>000</v>
      </c>
      <c r="R73" s="89">
        <v>0</v>
      </c>
      <c r="S73" s="89">
        <f t="shared" si="26"/>
        <v>0</v>
      </c>
      <c r="T73" s="89">
        <f t="shared" si="27"/>
        <v>1</v>
      </c>
      <c r="U73" s="89">
        <f t="shared" si="28"/>
        <v>0</v>
      </c>
      <c r="V73" s="89">
        <f t="shared" si="29"/>
        <v>0</v>
      </c>
      <c r="W73" s="89">
        <f t="shared" si="30"/>
        <v>0</v>
      </c>
      <c r="X73" s="89">
        <f t="shared" si="31"/>
        <v>0</v>
      </c>
      <c r="Y73" s="71">
        <v>4.5</v>
      </c>
      <c r="Z73" s="85">
        <v>30786</v>
      </c>
      <c r="AA73">
        <v>0</v>
      </c>
      <c r="AB73">
        <v>0</v>
      </c>
      <c r="AC73" s="71">
        <v>0</v>
      </c>
      <c r="AD73" s="93">
        <v>20114</v>
      </c>
      <c r="AE73" s="76">
        <v>9991120</v>
      </c>
      <c r="AF73" s="67">
        <v>350578</v>
      </c>
      <c r="AG73" s="74">
        <v>6</v>
      </c>
      <c r="AH73" s="74">
        <v>0</v>
      </c>
      <c r="AI73" s="93">
        <v>22263902</v>
      </c>
      <c r="AJ73" s="93">
        <f t="shared" si="32"/>
        <v>22263.901999999998</v>
      </c>
      <c r="AK73" s="117">
        <f t="shared" si="33"/>
        <v>6.3506272498559516E-2</v>
      </c>
      <c r="AL73" s="67">
        <v>1617</v>
      </c>
      <c r="AM73" s="100">
        <f t="shared" si="34"/>
        <v>0.46123829789661641</v>
      </c>
    </row>
    <row r="74" spans="1:39">
      <c r="A74" s="11">
        <v>2001</v>
      </c>
      <c r="B74" s="12">
        <v>23</v>
      </c>
      <c r="C74">
        <v>1</v>
      </c>
      <c r="D74">
        <f t="shared" si="19"/>
        <v>25</v>
      </c>
      <c r="E74" s="131">
        <f t="shared" si="20"/>
        <v>1</v>
      </c>
      <c r="F74">
        <v>1</v>
      </c>
      <c r="G74" s="126">
        <f t="shared" si="21"/>
        <v>35</v>
      </c>
      <c r="H74" s="129">
        <f t="shared" si="22"/>
        <v>1</v>
      </c>
      <c r="I74">
        <v>1</v>
      </c>
      <c r="J74" s="126">
        <f t="shared" si="23"/>
        <v>19</v>
      </c>
      <c r="K74" s="99">
        <f t="shared" si="24"/>
        <v>1</v>
      </c>
      <c r="L74" s="97">
        <f t="shared" si="35"/>
        <v>1</v>
      </c>
      <c r="M74" s="119">
        <v>0</v>
      </c>
      <c r="N74" s="23">
        <v>2</v>
      </c>
      <c r="O74" s="89">
        <v>0</v>
      </c>
      <c r="P74" s="89">
        <v>1</v>
      </c>
      <c r="Q74" s="89" t="str">
        <f t="shared" si="25"/>
        <v>201</v>
      </c>
      <c r="R74" s="89">
        <v>2</v>
      </c>
      <c r="S74" s="89">
        <f t="shared" si="26"/>
        <v>0</v>
      </c>
      <c r="T74" s="89">
        <f t="shared" si="27"/>
        <v>0</v>
      </c>
      <c r="U74" s="89">
        <f t="shared" si="28"/>
        <v>0</v>
      </c>
      <c r="V74" s="89">
        <f t="shared" si="29"/>
        <v>0</v>
      </c>
      <c r="W74" s="89">
        <v>1</v>
      </c>
      <c r="X74" s="89">
        <f t="shared" si="31"/>
        <v>1</v>
      </c>
      <c r="Y74" s="71">
        <v>3.1</v>
      </c>
      <c r="Z74" s="85">
        <v>33204</v>
      </c>
      <c r="AA74">
        <v>0</v>
      </c>
      <c r="AB74">
        <v>0</v>
      </c>
      <c r="AC74" s="71">
        <v>0</v>
      </c>
      <c r="AD74" s="93">
        <v>5624</v>
      </c>
      <c r="AE74" s="76">
        <v>4982796</v>
      </c>
      <c r="AF74" s="67">
        <v>195810</v>
      </c>
      <c r="AG74" s="74">
        <v>0</v>
      </c>
      <c r="AH74" s="74">
        <v>0</v>
      </c>
      <c r="AI74" s="93">
        <v>13534585</v>
      </c>
      <c r="AJ74" s="93">
        <f t="shared" si="32"/>
        <v>13534.584999999999</v>
      </c>
      <c r="AK74" s="117">
        <f t="shared" si="33"/>
        <v>6.9121010162913027E-2</v>
      </c>
      <c r="AL74" s="67">
        <v>2268</v>
      </c>
      <c r="AM74" s="100">
        <f t="shared" si="34"/>
        <v>1.1582656656963384</v>
      </c>
    </row>
    <row r="75" spans="1:39">
      <c r="A75" s="11">
        <v>2001</v>
      </c>
      <c r="B75" s="12">
        <v>24</v>
      </c>
      <c r="C75">
        <v>3</v>
      </c>
      <c r="D75">
        <f t="shared" si="19"/>
        <v>23</v>
      </c>
      <c r="E75" s="131">
        <f t="shared" si="20"/>
        <v>0.92</v>
      </c>
      <c r="F75">
        <v>4</v>
      </c>
      <c r="G75" s="126">
        <f t="shared" si="21"/>
        <v>32</v>
      </c>
      <c r="H75" s="129">
        <f t="shared" si="22"/>
        <v>0.91428571428571426</v>
      </c>
      <c r="I75">
        <v>3</v>
      </c>
      <c r="J75" s="126">
        <f t="shared" si="23"/>
        <v>17</v>
      </c>
      <c r="K75" s="99">
        <f t="shared" si="24"/>
        <v>0.89473684210526316</v>
      </c>
      <c r="L75" s="97">
        <f t="shared" si="35"/>
        <v>0.90967418546365908</v>
      </c>
      <c r="M75" s="119">
        <v>0</v>
      </c>
      <c r="N75" s="23">
        <v>1</v>
      </c>
      <c r="O75" s="89">
        <v>1</v>
      </c>
      <c r="P75" s="89">
        <v>1</v>
      </c>
      <c r="Q75" s="89" t="str">
        <f t="shared" si="25"/>
        <v>111</v>
      </c>
      <c r="R75" s="89">
        <v>1</v>
      </c>
      <c r="S75" s="89">
        <f t="shared" si="26"/>
        <v>1</v>
      </c>
      <c r="T75" s="89">
        <f t="shared" si="27"/>
        <v>0</v>
      </c>
      <c r="U75" s="89">
        <f t="shared" si="28"/>
        <v>0</v>
      </c>
      <c r="V75" s="89">
        <f t="shared" si="29"/>
        <v>0</v>
      </c>
      <c r="W75" s="89">
        <f t="shared" si="30"/>
        <v>0</v>
      </c>
      <c r="X75" s="89">
        <f t="shared" si="31"/>
        <v>0</v>
      </c>
      <c r="Y75" s="71">
        <v>4.5</v>
      </c>
      <c r="Z75" s="85">
        <v>22752</v>
      </c>
      <c r="AA75">
        <v>0</v>
      </c>
      <c r="AB75">
        <v>0</v>
      </c>
      <c r="AC75" s="71">
        <v>0</v>
      </c>
      <c r="AD75" s="93">
        <v>3819</v>
      </c>
      <c r="AE75" s="76">
        <v>2852994</v>
      </c>
      <c r="AF75" s="67">
        <v>67445</v>
      </c>
      <c r="AG75" s="74">
        <v>0</v>
      </c>
      <c r="AH75" s="74">
        <v>0</v>
      </c>
      <c r="AI75" s="93">
        <v>4749481</v>
      </c>
      <c r="AJ75" s="93">
        <f t="shared" si="32"/>
        <v>4749.4809999999998</v>
      </c>
      <c r="AK75" s="117">
        <f t="shared" si="33"/>
        <v>7.0420060790273548E-2</v>
      </c>
      <c r="AL75" s="67">
        <v>1658</v>
      </c>
      <c r="AM75" s="100">
        <f t="shared" si="34"/>
        <v>2.4582993550300243</v>
      </c>
    </row>
    <row r="76" spans="1:39">
      <c r="A76" s="11">
        <v>2001</v>
      </c>
      <c r="B76" s="12">
        <v>25</v>
      </c>
      <c r="C76">
        <v>1</v>
      </c>
      <c r="D76">
        <f t="shared" si="19"/>
        <v>25</v>
      </c>
      <c r="E76" s="131">
        <f t="shared" si="20"/>
        <v>1</v>
      </c>
      <c r="F76">
        <v>1</v>
      </c>
      <c r="G76" s="126">
        <f t="shared" si="21"/>
        <v>35</v>
      </c>
      <c r="H76" s="129">
        <f t="shared" si="22"/>
        <v>1</v>
      </c>
      <c r="I76">
        <v>1</v>
      </c>
      <c r="J76" s="126">
        <f t="shared" si="23"/>
        <v>19</v>
      </c>
      <c r="K76" s="99">
        <f t="shared" si="24"/>
        <v>1</v>
      </c>
      <c r="L76" s="97">
        <f t="shared" si="35"/>
        <v>1</v>
      </c>
      <c r="M76" s="119">
        <v>0</v>
      </c>
      <c r="N76" s="23">
        <v>1</v>
      </c>
      <c r="O76" s="89">
        <v>1</v>
      </c>
      <c r="P76" s="89">
        <v>0</v>
      </c>
      <c r="Q76" s="89" t="str">
        <f t="shared" si="25"/>
        <v>110</v>
      </c>
      <c r="R76" s="89">
        <v>2</v>
      </c>
      <c r="S76" s="89">
        <f t="shared" si="26"/>
        <v>0</v>
      </c>
      <c r="T76" s="89">
        <f t="shared" si="27"/>
        <v>0</v>
      </c>
      <c r="U76" s="89">
        <v>1</v>
      </c>
      <c r="V76" s="89">
        <f t="shared" si="29"/>
        <v>0</v>
      </c>
      <c r="W76" s="89">
        <f t="shared" si="30"/>
        <v>0</v>
      </c>
      <c r="X76" s="89">
        <f t="shared" si="31"/>
        <v>1</v>
      </c>
      <c r="Y76" s="71">
        <v>3.6</v>
      </c>
      <c r="Z76" s="85">
        <v>28733</v>
      </c>
      <c r="AA76">
        <v>0</v>
      </c>
      <c r="AB76">
        <v>0</v>
      </c>
      <c r="AC76" s="71">
        <v>0</v>
      </c>
      <c r="AD76" s="93">
        <v>11373</v>
      </c>
      <c r="AE76" s="76">
        <v>5641142</v>
      </c>
      <c r="AF76" s="67">
        <v>192227</v>
      </c>
      <c r="AG76" s="74">
        <v>0</v>
      </c>
      <c r="AH76" s="74">
        <v>0</v>
      </c>
      <c r="AI76" s="93">
        <v>8837196</v>
      </c>
      <c r="AJ76" s="93">
        <f t="shared" si="32"/>
        <v>8837.1959999999999</v>
      </c>
      <c r="AK76" s="117">
        <f t="shared" si="33"/>
        <v>4.5972709348842775E-2</v>
      </c>
      <c r="AL76" s="67">
        <v>1661</v>
      </c>
      <c r="AM76" s="100">
        <f t="shared" si="34"/>
        <v>0.86408256904597169</v>
      </c>
    </row>
    <row r="77" spans="1:39">
      <c r="A77" s="11">
        <v>2001</v>
      </c>
      <c r="B77" s="12">
        <v>26</v>
      </c>
      <c r="C77">
        <v>4</v>
      </c>
      <c r="D77">
        <f t="shared" si="19"/>
        <v>22</v>
      </c>
      <c r="E77" s="131">
        <f t="shared" si="20"/>
        <v>0.88</v>
      </c>
      <c r="F77">
        <v>4</v>
      </c>
      <c r="G77" s="126">
        <f t="shared" si="21"/>
        <v>32</v>
      </c>
      <c r="H77" s="129">
        <f t="shared" si="22"/>
        <v>0.91428571428571426</v>
      </c>
      <c r="I77">
        <v>12</v>
      </c>
      <c r="J77" s="126">
        <f t="shared" si="23"/>
        <v>8</v>
      </c>
      <c r="K77" s="99">
        <f t="shared" si="24"/>
        <v>0.42105263157894735</v>
      </c>
      <c r="L77" s="97">
        <f>(E77+H77)/2</f>
        <v>0.89714285714285713</v>
      </c>
      <c r="M77" s="119">
        <v>0</v>
      </c>
      <c r="N77" s="23">
        <v>0</v>
      </c>
      <c r="O77" s="89">
        <v>0</v>
      </c>
      <c r="P77" s="89">
        <v>0</v>
      </c>
      <c r="Q77" s="89" t="str">
        <f t="shared" si="25"/>
        <v>000</v>
      </c>
      <c r="R77" s="89">
        <v>0</v>
      </c>
      <c r="S77" s="89">
        <f t="shared" si="26"/>
        <v>0</v>
      </c>
      <c r="T77" s="89">
        <f t="shared" si="27"/>
        <v>1</v>
      </c>
      <c r="U77" s="89">
        <f t="shared" si="28"/>
        <v>0</v>
      </c>
      <c r="V77" s="89">
        <f t="shared" si="29"/>
        <v>0</v>
      </c>
      <c r="W77" s="89">
        <f t="shared" si="30"/>
        <v>0</v>
      </c>
      <c r="X77" s="89">
        <f t="shared" si="31"/>
        <v>0</v>
      </c>
      <c r="Y77" s="71">
        <v>4.5</v>
      </c>
      <c r="Z77" s="85">
        <v>24316</v>
      </c>
      <c r="AA77">
        <v>0</v>
      </c>
      <c r="AB77">
        <v>0</v>
      </c>
      <c r="AC77" s="71">
        <v>0</v>
      </c>
      <c r="AD77" s="93">
        <v>2740</v>
      </c>
      <c r="AE77" s="76">
        <v>906961</v>
      </c>
      <c r="AF77" s="67">
        <v>23054</v>
      </c>
      <c r="AG77" s="74">
        <v>8</v>
      </c>
      <c r="AH77" s="74">
        <v>8</v>
      </c>
      <c r="AI77" s="93">
        <v>1495810</v>
      </c>
      <c r="AJ77" s="93">
        <f t="shared" si="32"/>
        <v>1495.81</v>
      </c>
      <c r="AK77" s="117">
        <f t="shared" si="33"/>
        <v>6.4882883664440005E-2</v>
      </c>
      <c r="AL77" s="67">
        <v>710</v>
      </c>
      <c r="AM77" s="100">
        <f t="shared" si="34"/>
        <v>3.0797258610219482</v>
      </c>
    </row>
    <row r="78" spans="1:39" s="89" customFormat="1">
      <c r="A78" s="11">
        <v>2001</v>
      </c>
      <c r="B78" s="12">
        <v>27</v>
      </c>
      <c r="C78">
        <v>2</v>
      </c>
      <c r="D78">
        <f t="shared" si="19"/>
        <v>24</v>
      </c>
      <c r="E78" s="131">
        <f t="shared" si="20"/>
        <v>0.96</v>
      </c>
      <c r="F78">
        <v>12</v>
      </c>
      <c r="G78" s="126">
        <f t="shared" si="21"/>
        <v>24</v>
      </c>
      <c r="H78" s="129">
        <f t="shared" si="22"/>
        <v>0.68571428571428572</v>
      </c>
      <c r="I78">
        <v>12</v>
      </c>
      <c r="J78" s="126">
        <f t="shared" si="23"/>
        <v>8</v>
      </c>
      <c r="K78" s="99">
        <f t="shared" si="24"/>
        <v>0.42105263157894735</v>
      </c>
      <c r="L78" s="120">
        <f>E78</f>
        <v>0.96</v>
      </c>
      <c r="M78" s="121">
        <v>1</v>
      </c>
      <c r="N78" s="23">
        <v>0</v>
      </c>
      <c r="O78" s="89">
        <v>3</v>
      </c>
      <c r="P78" s="89">
        <v>3</v>
      </c>
      <c r="Q78" s="89" t="str">
        <f t="shared" si="25"/>
        <v>033</v>
      </c>
      <c r="R78" s="89">
        <v>2</v>
      </c>
      <c r="S78" s="89">
        <f t="shared" si="26"/>
        <v>0</v>
      </c>
      <c r="T78" s="89">
        <f t="shared" si="27"/>
        <v>0</v>
      </c>
      <c r="U78" s="89">
        <f t="shared" si="28"/>
        <v>0</v>
      </c>
      <c r="V78" s="89">
        <v>1</v>
      </c>
      <c r="W78" s="89">
        <f t="shared" si="30"/>
        <v>0</v>
      </c>
      <c r="X78" s="89">
        <f t="shared" si="31"/>
        <v>1</v>
      </c>
      <c r="Y78" s="71">
        <v>2.5</v>
      </c>
      <c r="Z78" s="85">
        <v>30032</v>
      </c>
      <c r="AA78" s="89">
        <v>0</v>
      </c>
      <c r="AB78" s="89">
        <v>0</v>
      </c>
      <c r="AC78" s="71">
        <v>0</v>
      </c>
      <c r="AD78" s="93">
        <v>1800</v>
      </c>
      <c r="AE78" s="122">
        <v>1719836</v>
      </c>
      <c r="AF78" s="93">
        <v>59846</v>
      </c>
      <c r="AG78" s="123">
        <v>0</v>
      </c>
      <c r="AH78" s="123">
        <v>0</v>
      </c>
      <c r="AI78" s="93">
        <v>3037408</v>
      </c>
      <c r="AJ78" s="93">
        <f t="shared" si="32"/>
        <v>3037.4079999999999</v>
      </c>
      <c r="AK78" s="117">
        <f t="shared" si="33"/>
        <v>5.0753734585435951E-2</v>
      </c>
      <c r="AL78" s="93">
        <v>2492</v>
      </c>
      <c r="AM78" s="124">
        <f t="shared" si="34"/>
        <v>4.1640209872004812</v>
      </c>
    </row>
    <row r="79" spans="1:39">
      <c r="A79" s="11">
        <v>2001</v>
      </c>
      <c r="B79" s="12">
        <v>28</v>
      </c>
      <c r="C79">
        <v>3</v>
      </c>
      <c r="D79">
        <f t="shared" si="19"/>
        <v>23</v>
      </c>
      <c r="E79" s="131">
        <f t="shared" si="20"/>
        <v>0.92</v>
      </c>
      <c r="F79">
        <v>3</v>
      </c>
      <c r="G79" s="126">
        <f t="shared" si="21"/>
        <v>33</v>
      </c>
      <c r="H79" s="129">
        <f t="shared" si="22"/>
        <v>0.94285714285714284</v>
      </c>
      <c r="I79">
        <v>3</v>
      </c>
      <c r="J79" s="126">
        <f t="shared" si="23"/>
        <v>17</v>
      </c>
      <c r="K79" s="99">
        <f t="shared" si="24"/>
        <v>0.89473684210526316</v>
      </c>
      <c r="L79" s="97">
        <f>(E79+H79+K79)/3</f>
        <v>0.91919799498746879</v>
      </c>
      <c r="M79" s="119">
        <v>0</v>
      </c>
      <c r="N79" s="23">
        <v>0</v>
      </c>
      <c r="O79" s="89">
        <v>1</v>
      </c>
      <c r="P79" s="89">
        <v>0</v>
      </c>
      <c r="Q79" s="89" t="str">
        <f t="shared" si="25"/>
        <v>010</v>
      </c>
      <c r="R79" s="89">
        <v>2</v>
      </c>
      <c r="S79" s="89">
        <f t="shared" si="26"/>
        <v>0</v>
      </c>
      <c r="T79" s="89">
        <f t="shared" si="27"/>
        <v>0</v>
      </c>
      <c r="U79" s="89">
        <f t="shared" si="28"/>
        <v>0</v>
      </c>
      <c r="V79" s="89">
        <v>1</v>
      </c>
      <c r="W79" s="89">
        <f t="shared" si="30"/>
        <v>0</v>
      </c>
      <c r="X79" s="89">
        <f t="shared" si="31"/>
        <v>1</v>
      </c>
      <c r="Y79" s="71">
        <v>4.2</v>
      </c>
      <c r="Z79" s="85">
        <v>32552</v>
      </c>
      <c r="AA79">
        <v>0</v>
      </c>
      <c r="AB79">
        <v>0</v>
      </c>
      <c r="AC79" s="71">
        <v>0</v>
      </c>
      <c r="AD79" s="93">
        <v>3387</v>
      </c>
      <c r="AE79" s="76">
        <v>2098399</v>
      </c>
      <c r="AF79" s="67">
        <v>81363</v>
      </c>
      <c r="AG79" s="74">
        <v>0</v>
      </c>
      <c r="AH79" s="74">
        <v>0</v>
      </c>
      <c r="AI79" s="93">
        <v>3832227</v>
      </c>
      <c r="AJ79" s="93">
        <f t="shared" si="32"/>
        <v>3832.2269999999999</v>
      </c>
      <c r="AK79" s="117">
        <f t="shared" si="33"/>
        <v>4.7100365030787947E-2</v>
      </c>
      <c r="AL79" s="67">
        <v>209</v>
      </c>
      <c r="AM79" s="100">
        <f t="shared" si="34"/>
        <v>0.25687351744650516</v>
      </c>
    </row>
    <row r="80" spans="1:39">
      <c r="A80" s="11">
        <v>2001</v>
      </c>
      <c r="B80" s="12">
        <v>29</v>
      </c>
      <c r="C80">
        <v>2</v>
      </c>
      <c r="D80">
        <f t="shared" si="19"/>
        <v>24</v>
      </c>
      <c r="E80" s="131">
        <f t="shared" si="20"/>
        <v>0.96</v>
      </c>
      <c r="F80">
        <v>3</v>
      </c>
      <c r="G80" s="126">
        <f t="shared" si="21"/>
        <v>33</v>
      </c>
      <c r="H80" s="129">
        <f t="shared" si="22"/>
        <v>0.94285714285714284</v>
      </c>
      <c r="I80">
        <v>2</v>
      </c>
      <c r="J80" s="126">
        <f t="shared" si="23"/>
        <v>18</v>
      </c>
      <c r="K80" s="99">
        <f t="shared" si="24"/>
        <v>0.94736842105263153</v>
      </c>
      <c r="L80" s="97">
        <f>(E80+H80+K80)/3</f>
        <v>0.95007518796992485</v>
      </c>
      <c r="M80" s="119">
        <v>0</v>
      </c>
      <c r="N80" s="23">
        <v>1</v>
      </c>
      <c r="O80" s="89">
        <v>0</v>
      </c>
      <c r="P80" s="89">
        <v>0</v>
      </c>
      <c r="Q80" s="89" t="str">
        <f t="shared" si="25"/>
        <v>100</v>
      </c>
      <c r="R80" s="89">
        <v>2</v>
      </c>
      <c r="S80" s="89">
        <f t="shared" si="26"/>
        <v>0</v>
      </c>
      <c r="T80" s="89">
        <f t="shared" si="27"/>
        <v>0</v>
      </c>
      <c r="U80" s="89">
        <f t="shared" si="28"/>
        <v>1</v>
      </c>
      <c r="V80" s="89">
        <f t="shared" si="29"/>
        <v>0</v>
      </c>
      <c r="W80" s="89">
        <f t="shared" si="30"/>
        <v>0</v>
      </c>
      <c r="X80" s="89">
        <f t="shared" si="31"/>
        <v>1</v>
      </c>
      <c r="Y80" s="71">
        <v>2.1</v>
      </c>
      <c r="Z80" s="85">
        <v>36820</v>
      </c>
      <c r="AA80">
        <v>0</v>
      </c>
      <c r="AB80">
        <v>0</v>
      </c>
      <c r="AC80" s="71">
        <v>0</v>
      </c>
      <c r="AD80" s="93">
        <v>5608</v>
      </c>
      <c r="AE80" s="76">
        <v>1255517</v>
      </c>
      <c r="AF80" s="67">
        <v>46967</v>
      </c>
      <c r="AG80" s="74">
        <v>0</v>
      </c>
      <c r="AH80" s="74">
        <v>0</v>
      </c>
      <c r="AI80" s="93">
        <v>1755620</v>
      </c>
      <c r="AJ80" s="93">
        <f t="shared" si="32"/>
        <v>1755.62</v>
      </c>
      <c r="AK80" s="117">
        <f t="shared" si="33"/>
        <v>3.7379862456618472E-2</v>
      </c>
      <c r="AL80" s="67">
        <v>151</v>
      </c>
      <c r="AM80" s="100">
        <f t="shared" si="34"/>
        <v>0.32150233142419149</v>
      </c>
    </row>
    <row r="81" spans="1:39">
      <c r="A81" s="11">
        <v>2001</v>
      </c>
      <c r="B81" s="12">
        <v>30</v>
      </c>
      <c r="C81">
        <v>1</v>
      </c>
      <c r="D81">
        <f t="shared" si="19"/>
        <v>25</v>
      </c>
      <c r="E81" s="131">
        <f t="shared" si="20"/>
        <v>1</v>
      </c>
      <c r="F81">
        <v>3</v>
      </c>
      <c r="G81" s="126">
        <f t="shared" si="21"/>
        <v>33</v>
      </c>
      <c r="H81" s="129">
        <f t="shared" si="22"/>
        <v>0.94285714285714284</v>
      </c>
      <c r="I81">
        <v>2</v>
      </c>
      <c r="J81" s="126">
        <f t="shared" si="23"/>
        <v>18</v>
      </c>
      <c r="K81" s="99">
        <f t="shared" si="24"/>
        <v>0.94736842105263153</v>
      </c>
      <c r="L81" s="97">
        <f>(E81+H81+K81)/3</f>
        <v>0.96340852130325816</v>
      </c>
      <c r="M81" s="119">
        <v>0</v>
      </c>
      <c r="N81" s="23">
        <v>0</v>
      </c>
      <c r="O81" s="89">
        <v>1</v>
      </c>
      <c r="P81" s="89">
        <v>2</v>
      </c>
      <c r="Q81" s="89" t="str">
        <f t="shared" si="25"/>
        <v>012</v>
      </c>
      <c r="R81" s="89">
        <v>2</v>
      </c>
      <c r="S81" s="89">
        <f t="shared" si="26"/>
        <v>0</v>
      </c>
      <c r="T81" s="89">
        <f t="shared" si="27"/>
        <v>0</v>
      </c>
      <c r="U81" s="89">
        <f t="shared" si="28"/>
        <v>0</v>
      </c>
      <c r="V81" s="89">
        <v>1</v>
      </c>
      <c r="W81" s="89">
        <f t="shared" si="30"/>
        <v>0</v>
      </c>
      <c r="X81" s="89">
        <f t="shared" si="31"/>
        <v>1</v>
      </c>
      <c r="Y81" s="71">
        <v>3.6</v>
      </c>
      <c r="Z81" s="85">
        <v>40585</v>
      </c>
      <c r="AA81">
        <v>0</v>
      </c>
      <c r="AB81">
        <v>0</v>
      </c>
      <c r="AC81" s="71">
        <v>0</v>
      </c>
      <c r="AD81" s="93">
        <v>29728</v>
      </c>
      <c r="AE81" s="76">
        <v>8492671</v>
      </c>
      <c r="AF81" s="67">
        <v>376678</v>
      </c>
      <c r="AG81" s="74">
        <v>0</v>
      </c>
      <c r="AH81" s="74">
        <v>0</v>
      </c>
      <c r="AI81" s="93">
        <v>19253297</v>
      </c>
      <c r="AJ81" s="93">
        <f t="shared" si="32"/>
        <v>19253.296999999999</v>
      </c>
      <c r="AK81" s="117">
        <f t="shared" si="33"/>
        <v>5.1113409862004147E-2</v>
      </c>
      <c r="AL81" s="67">
        <v>577</v>
      </c>
      <c r="AM81" s="100">
        <f t="shared" si="34"/>
        <v>0.15318123171515194</v>
      </c>
    </row>
    <row r="82" spans="1:39">
      <c r="A82" s="11">
        <v>2001</v>
      </c>
      <c r="B82" s="12">
        <v>31</v>
      </c>
      <c r="C82">
        <v>2</v>
      </c>
      <c r="D82">
        <f t="shared" si="19"/>
        <v>24</v>
      </c>
      <c r="E82" s="131">
        <f t="shared" si="20"/>
        <v>0.96</v>
      </c>
      <c r="F82">
        <v>2</v>
      </c>
      <c r="G82" s="126">
        <f t="shared" si="21"/>
        <v>34</v>
      </c>
      <c r="H82" s="129">
        <f t="shared" si="22"/>
        <v>0.97142857142857142</v>
      </c>
      <c r="I82">
        <v>12</v>
      </c>
      <c r="J82" s="126">
        <f t="shared" si="23"/>
        <v>8</v>
      </c>
      <c r="K82" s="99">
        <f t="shared" si="24"/>
        <v>0.42105263157894735</v>
      </c>
      <c r="L82" s="97">
        <f>(E82+H82)/2</f>
        <v>0.96571428571428575</v>
      </c>
      <c r="M82" s="119">
        <v>0</v>
      </c>
      <c r="N82" s="23">
        <v>0</v>
      </c>
      <c r="O82" s="89">
        <v>1</v>
      </c>
      <c r="P82" s="89">
        <v>1</v>
      </c>
      <c r="Q82" s="89" t="str">
        <f t="shared" si="25"/>
        <v>011</v>
      </c>
      <c r="R82" s="89">
        <v>2</v>
      </c>
      <c r="S82" s="89">
        <f t="shared" si="26"/>
        <v>0</v>
      </c>
      <c r="T82" s="89">
        <f t="shared" si="27"/>
        <v>0</v>
      </c>
      <c r="U82" s="89">
        <f t="shared" si="28"/>
        <v>0</v>
      </c>
      <c r="V82" s="89">
        <f t="shared" si="29"/>
        <v>1</v>
      </c>
      <c r="W82" s="89">
        <f t="shared" si="30"/>
        <v>0</v>
      </c>
      <c r="X82" s="89">
        <f t="shared" si="31"/>
        <v>1</v>
      </c>
      <c r="Y82" s="71">
        <v>5.2</v>
      </c>
      <c r="Z82" s="85">
        <v>24613</v>
      </c>
      <c r="AA82">
        <v>0</v>
      </c>
      <c r="AB82">
        <v>0</v>
      </c>
      <c r="AC82" s="71">
        <v>0</v>
      </c>
      <c r="AD82" s="93">
        <v>4305</v>
      </c>
      <c r="AE82" s="76">
        <v>1831690</v>
      </c>
      <c r="AF82" s="67">
        <v>56378</v>
      </c>
      <c r="AG82" s="74">
        <v>0</v>
      </c>
      <c r="AH82" s="74">
        <v>0</v>
      </c>
      <c r="AI82" s="93">
        <v>4002246</v>
      </c>
      <c r="AJ82" s="93">
        <f t="shared" si="32"/>
        <v>4002.2460000000001</v>
      </c>
      <c r="AK82" s="117">
        <f t="shared" si="33"/>
        <v>7.0989499450140131E-2</v>
      </c>
      <c r="AL82" s="67">
        <v>1031</v>
      </c>
      <c r="AM82" s="100">
        <f t="shared" si="34"/>
        <v>1.8287275178261022</v>
      </c>
    </row>
    <row r="83" spans="1:39">
      <c r="A83" s="11">
        <v>2001</v>
      </c>
      <c r="B83" s="12">
        <v>32</v>
      </c>
      <c r="C83">
        <v>3</v>
      </c>
      <c r="D83">
        <f t="shared" si="19"/>
        <v>23</v>
      </c>
      <c r="E83" s="131">
        <f t="shared" si="20"/>
        <v>0.92</v>
      </c>
      <c r="F83">
        <v>6</v>
      </c>
      <c r="G83" s="126">
        <f t="shared" si="21"/>
        <v>30</v>
      </c>
      <c r="H83" s="129">
        <f t="shared" si="22"/>
        <v>0.8571428571428571</v>
      </c>
      <c r="I83">
        <v>3</v>
      </c>
      <c r="J83" s="126">
        <f t="shared" si="23"/>
        <v>17</v>
      </c>
      <c r="K83" s="99">
        <f t="shared" si="24"/>
        <v>0.89473684210526316</v>
      </c>
      <c r="L83" s="97">
        <f>(E83+H83+K83)/3</f>
        <v>0.8906265664160401</v>
      </c>
      <c r="M83" s="119">
        <v>0</v>
      </c>
      <c r="N83" s="23">
        <v>0</v>
      </c>
      <c r="O83" s="89">
        <v>1</v>
      </c>
      <c r="P83" s="89">
        <v>0</v>
      </c>
      <c r="Q83" s="89" t="str">
        <f t="shared" si="25"/>
        <v>010</v>
      </c>
      <c r="R83" s="89">
        <v>2</v>
      </c>
      <c r="S83" s="89">
        <f t="shared" si="26"/>
        <v>0</v>
      </c>
      <c r="T83" s="89">
        <f t="shared" si="27"/>
        <v>0</v>
      </c>
      <c r="U83" s="89">
        <f t="shared" si="28"/>
        <v>0</v>
      </c>
      <c r="V83" s="89">
        <v>1</v>
      </c>
      <c r="W83" s="89">
        <f t="shared" si="30"/>
        <v>0</v>
      </c>
      <c r="X83" s="89">
        <f t="shared" si="31"/>
        <v>1</v>
      </c>
      <c r="Y83" s="71">
        <v>4.2</v>
      </c>
      <c r="Z83" s="85">
        <v>37185</v>
      </c>
      <c r="AA83">
        <v>0</v>
      </c>
      <c r="AB83">
        <v>0</v>
      </c>
      <c r="AC83" s="71">
        <v>0</v>
      </c>
      <c r="AD83" s="93">
        <v>80385</v>
      </c>
      <c r="AE83" s="76">
        <v>19082838</v>
      </c>
      <c r="AF83" s="67">
        <v>876598</v>
      </c>
      <c r="AG83" s="74">
        <v>0</v>
      </c>
      <c r="AH83" s="74">
        <v>0</v>
      </c>
      <c r="AI83" s="93">
        <v>44858302</v>
      </c>
      <c r="AJ83" s="93">
        <f t="shared" si="32"/>
        <v>44858.302000000003</v>
      </c>
      <c r="AK83" s="117">
        <f t="shared" si="33"/>
        <v>5.117317402047461E-2</v>
      </c>
      <c r="AL83" s="67">
        <v>1791</v>
      </c>
      <c r="AM83" s="100">
        <f t="shared" si="34"/>
        <v>0.20431258113753395</v>
      </c>
    </row>
    <row r="84" spans="1:39">
      <c r="A84" s="11">
        <v>2001</v>
      </c>
      <c r="B84" s="12">
        <v>33</v>
      </c>
      <c r="C84">
        <v>1</v>
      </c>
      <c r="D84">
        <f t="shared" si="19"/>
        <v>25</v>
      </c>
      <c r="E84" s="131">
        <f t="shared" si="20"/>
        <v>1</v>
      </c>
      <c r="F84">
        <v>1</v>
      </c>
      <c r="G84" s="126">
        <f t="shared" si="21"/>
        <v>35</v>
      </c>
      <c r="H84" s="129">
        <f t="shared" si="22"/>
        <v>1</v>
      </c>
      <c r="I84">
        <v>1</v>
      </c>
      <c r="J84" s="126">
        <f t="shared" si="23"/>
        <v>19</v>
      </c>
      <c r="K84" s="99">
        <f t="shared" si="24"/>
        <v>1</v>
      </c>
      <c r="L84" s="97">
        <f>(E84+H84+K84)/3</f>
        <v>1</v>
      </c>
      <c r="M84" s="119">
        <v>0</v>
      </c>
      <c r="N84" s="23">
        <v>1</v>
      </c>
      <c r="O84" s="89">
        <v>1</v>
      </c>
      <c r="P84" s="89">
        <v>1</v>
      </c>
      <c r="Q84" s="89" t="str">
        <f t="shared" si="25"/>
        <v>111</v>
      </c>
      <c r="R84" s="89">
        <v>1</v>
      </c>
      <c r="S84" s="89">
        <f t="shared" si="26"/>
        <v>1</v>
      </c>
      <c r="T84" s="89">
        <f t="shared" si="27"/>
        <v>0</v>
      </c>
      <c r="U84" s="89">
        <f t="shared" si="28"/>
        <v>0</v>
      </c>
      <c r="V84" s="89">
        <f t="shared" si="29"/>
        <v>0</v>
      </c>
      <c r="W84" s="89">
        <f t="shared" si="30"/>
        <v>0</v>
      </c>
      <c r="X84" s="89">
        <f t="shared" si="31"/>
        <v>0</v>
      </c>
      <c r="Y84" s="71">
        <v>4.2</v>
      </c>
      <c r="Z84" s="85">
        <v>27759</v>
      </c>
      <c r="AA84">
        <v>0</v>
      </c>
      <c r="AB84">
        <v>0</v>
      </c>
      <c r="AC84" s="71">
        <v>0</v>
      </c>
      <c r="AD84" s="93">
        <v>9998</v>
      </c>
      <c r="AE84" s="76">
        <v>8210122</v>
      </c>
      <c r="AF84" s="67">
        <v>290541</v>
      </c>
      <c r="AG84" s="74">
        <v>0</v>
      </c>
      <c r="AH84" s="74">
        <v>0</v>
      </c>
      <c r="AI84" s="93">
        <v>15599964</v>
      </c>
      <c r="AJ84" s="93">
        <f t="shared" si="32"/>
        <v>15599.964</v>
      </c>
      <c r="AK84" s="117">
        <f t="shared" si="33"/>
        <v>5.3692814439270188E-2</v>
      </c>
      <c r="AL84" s="67">
        <v>4082</v>
      </c>
      <c r="AM84" s="100">
        <f t="shared" si="34"/>
        <v>1.4049652200550009</v>
      </c>
    </row>
    <row r="85" spans="1:39">
      <c r="A85" s="11">
        <v>2001</v>
      </c>
      <c r="B85" s="12">
        <v>34</v>
      </c>
      <c r="C85">
        <v>4</v>
      </c>
      <c r="D85">
        <f t="shared" si="19"/>
        <v>22</v>
      </c>
      <c r="E85" s="131">
        <f t="shared" si="20"/>
        <v>0.88</v>
      </c>
      <c r="F85">
        <v>12</v>
      </c>
      <c r="G85" s="126">
        <f t="shared" si="21"/>
        <v>24</v>
      </c>
      <c r="H85" s="129">
        <f t="shared" si="22"/>
        <v>0.68571428571428572</v>
      </c>
      <c r="I85">
        <v>12</v>
      </c>
      <c r="J85" s="126">
        <f t="shared" si="23"/>
        <v>8</v>
      </c>
      <c r="K85" s="99">
        <f t="shared" si="24"/>
        <v>0.42105263157894735</v>
      </c>
      <c r="L85" s="97">
        <f>E85</f>
        <v>0.88</v>
      </c>
      <c r="M85" s="119">
        <v>0</v>
      </c>
      <c r="N85" s="23">
        <v>0</v>
      </c>
      <c r="O85" s="89">
        <v>0</v>
      </c>
      <c r="P85" s="89">
        <v>0</v>
      </c>
      <c r="Q85" s="89" t="str">
        <f t="shared" si="25"/>
        <v>000</v>
      </c>
      <c r="R85" s="89">
        <v>0</v>
      </c>
      <c r="S85" s="89">
        <f t="shared" si="26"/>
        <v>0</v>
      </c>
      <c r="T85" s="89">
        <f t="shared" si="27"/>
        <v>1</v>
      </c>
      <c r="U85" s="89">
        <f t="shared" si="28"/>
        <v>0</v>
      </c>
      <c r="V85" s="89">
        <f t="shared" si="29"/>
        <v>0</v>
      </c>
      <c r="W85" s="89">
        <f t="shared" si="30"/>
        <v>0</v>
      </c>
      <c r="X85" s="89">
        <f t="shared" si="31"/>
        <v>0</v>
      </c>
      <c r="Y85" s="71">
        <v>2.2999999999999998</v>
      </c>
      <c r="Z85" s="85">
        <v>26659</v>
      </c>
      <c r="AA85">
        <v>0</v>
      </c>
      <c r="AB85">
        <v>0</v>
      </c>
      <c r="AC85" s="71">
        <v>0</v>
      </c>
      <c r="AD85" s="93">
        <v>1549</v>
      </c>
      <c r="AE85" s="76">
        <v>639062</v>
      </c>
      <c r="AF85" s="67">
        <v>18971</v>
      </c>
      <c r="AG85" s="74">
        <v>0</v>
      </c>
      <c r="AH85" s="74">
        <v>0</v>
      </c>
      <c r="AI85" s="93">
        <v>1164353</v>
      </c>
      <c r="AJ85" s="93">
        <f t="shared" si="32"/>
        <v>1164.3530000000001</v>
      </c>
      <c r="AK85" s="117">
        <f t="shared" si="33"/>
        <v>6.1375415107268995E-2</v>
      </c>
      <c r="AL85" s="67">
        <v>930</v>
      </c>
      <c r="AM85" s="100">
        <f t="shared" si="34"/>
        <v>4.9022191766380265</v>
      </c>
    </row>
    <row r="86" spans="1:39">
      <c r="A86" s="11">
        <v>2001</v>
      </c>
      <c r="B86" s="12">
        <v>35</v>
      </c>
      <c r="C86">
        <v>2</v>
      </c>
      <c r="D86">
        <f t="shared" si="19"/>
        <v>24</v>
      </c>
      <c r="E86" s="131">
        <f t="shared" si="20"/>
        <v>0.96</v>
      </c>
      <c r="F86">
        <v>2</v>
      </c>
      <c r="G86" s="126">
        <f t="shared" si="21"/>
        <v>34</v>
      </c>
      <c r="H86" s="129">
        <f t="shared" si="22"/>
        <v>0.97142857142857142</v>
      </c>
      <c r="I86">
        <v>2</v>
      </c>
      <c r="J86" s="126">
        <f t="shared" si="23"/>
        <v>18</v>
      </c>
      <c r="K86" s="99">
        <f t="shared" si="24"/>
        <v>0.94736842105263153</v>
      </c>
      <c r="L86" s="97">
        <f t="shared" ref="L86:L91" si="36">(E86+H86+K86)/3</f>
        <v>0.95959899749373434</v>
      </c>
      <c r="M86" s="119">
        <v>0</v>
      </c>
      <c r="N86" s="23">
        <v>0</v>
      </c>
      <c r="O86" s="89">
        <v>0</v>
      </c>
      <c r="P86" s="89">
        <v>0</v>
      </c>
      <c r="Q86" s="89" t="str">
        <f t="shared" si="25"/>
        <v>000</v>
      </c>
      <c r="R86" s="89">
        <v>0</v>
      </c>
      <c r="S86" s="89">
        <f t="shared" si="26"/>
        <v>0</v>
      </c>
      <c r="T86" s="89">
        <f t="shared" si="27"/>
        <v>1</v>
      </c>
      <c r="U86" s="89">
        <f t="shared" si="28"/>
        <v>0</v>
      </c>
      <c r="V86" s="89">
        <f t="shared" si="29"/>
        <v>0</v>
      </c>
      <c r="W86" s="89">
        <f t="shared" si="30"/>
        <v>0</v>
      </c>
      <c r="X86" s="89">
        <f t="shared" si="31"/>
        <v>0</v>
      </c>
      <c r="Y86" s="71">
        <v>4.0999999999999996</v>
      </c>
      <c r="Z86" s="85">
        <v>29237</v>
      </c>
      <c r="AA86">
        <v>0</v>
      </c>
      <c r="AB86">
        <v>0</v>
      </c>
      <c r="AC86" s="71">
        <v>0</v>
      </c>
      <c r="AD86" s="93">
        <v>18748</v>
      </c>
      <c r="AE86" s="76">
        <v>11387404</v>
      </c>
      <c r="AF86" s="67">
        <v>398945</v>
      </c>
      <c r="AG86" s="74">
        <v>8</v>
      </c>
      <c r="AH86" s="74">
        <v>8</v>
      </c>
      <c r="AI86" s="93">
        <v>19617950</v>
      </c>
      <c r="AJ86" s="93">
        <f t="shared" si="32"/>
        <v>19617.95</v>
      </c>
      <c r="AK86" s="117">
        <f t="shared" si="33"/>
        <v>4.9174572936119015E-2</v>
      </c>
      <c r="AL86" s="67">
        <v>1928</v>
      </c>
      <c r="AM86" s="100">
        <f t="shared" si="34"/>
        <v>0.48327463685470423</v>
      </c>
    </row>
    <row r="87" spans="1:39">
      <c r="A87" s="11">
        <v>2001</v>
      </c>
      <c r="B87" s="12">
        <v>36</v>
      </c>
      <c r="C87">
        <v>3</v>
      </c>
      <c r="D87">
        <f t="shared" si="19"/>
        <v>23</v>
      </c>
      <c r="E87" s="131">
        <f t="shared" si="20"/>
        <v>0.92</v>
      </c>
      <c r="F87">
        <v>4</v>
      </c>
      <c r="G87" s="126">
        <f t="shared" si="21"/>
        <v>32</v>
      </c>
      <c r="H87" s="129">
        <f t="shared" si="22"/>
        <v>0.91428571428571426</v>
      </c>
      <c r="I87">
        <v>3</v>
      </c>
      <c r="J87" s="126">
        <f t="shared" si="23"/>
        <v>17</v>
      </c>
      <c r="K87" s="99">
        <f t="shared" si="24"/>
        <v>0.89473684210526316</v>
      </c>
      <c r="L87" s="97">
        <f t="shared" si="36"/>
        <v>0.90967418546365908</v>
      </c>
      <c r="M87" s="119">
        <v>0</v>
      </c>
      <c r="N87" s="23">
        <v>0</v>
      </c>
      <c r="O87" s="89">
        <v>1</v>
      </c>
      <c r="P87" s="89">
        <v>1</v>
      </c>
      <c r="Q87" s="89" t="str">
        <f t="shared" si="25"/>
        <v>011</v>
      </c>
      <c r="R87" s="89">
        <v>2</v>
      </c>
      <c r="S87" s="89">
        <f t="shared" si="26"/>
        <v>0</v>
      </c>
      <c r="T87" s="89">
        <f t="shared" si="27"/>
        <v>0</v>
      </c>
      <c r="U87" s="89">
        <f t="shared" si="28"/>
        <v>0</v>
      </c>
      <c r="V87" s="89">
        <f t="shared" si="29"/>
        <v>1</v>
      </c>
      <c r="W87" s="89">
        <f t="shared" si="30"/>
        <v>0</v>
      </c>
      <c r="X87" s="89">
        <f t="shared" si="31"/>
        <v>1</v>
      </c>
      <c r="Y87" s="71">
        <v>2.6</v>
      </c>
      <c r="Z87" s="85">
        <v>25355</v>
      </c>
      <c r="AA87">
        <v>0</v>
      </c>
      <c r="AB87">
        <v>0</v>
      </c>
      <c r="AC87" s="71">
        <v>0</v>
      </c>
      <c r="AD87" s="93">
        <v>5986</v>
      </c>
      <c r="AE87" s="76">
        <v>3467100</v>
      </c>
      <c r="AF87" s="67">
        <v>97441</v>
      </c>
      <c r="AG87" s="74">
        <v>0</v>
      </c>
      <c r="AH87" s="74">
        <v>0</v>
      </c>
      <c r="AI87" s="93">
        <v>6341714</v>
      </c>
      <c r="AJ87" s="93">
        <f t="shared" si="32"/>
        <v>6341.7139999999999</v>
      </c>
      <c r="AK87" s="117">
        <f t="shared" si="33"/>
        <v>6.5082603832062477E-2</v>
      </c>
      <c r="AL87" s="67">
        <v>1454</v>
      </c>
      <c r="AM87" s="100">
        <f t="shared" si="34"/>
        <v>1.492185014521608</v>
      </c>
    </row>
    <row r="88" spans="1:39">
      <c r="A88" s="11">
        <v>2001</v>
      </c>
      <c r="B88" s="12">
        <v>37</v>
      </c>
      <c r="C88">
        <v>3</v>
      </c>
      <c r="D88">
        <f t="shared" si="19"/>
        <v>23</v>
      </c>
      <c r="E88" s="131">
        <f t="shared" si="20"/>
        <v>0.92</v>
      </c>
      <c r="F88">
        <v>3</v>
      </c>
      <c r="G88" s="126">
        <f t="shared" si="21"/>
        <v>33</v>
      </c>
      <c r="H88" s="129">
        <f t="shared" si="22"/>
        <v>0.94285714285714284</v>
      </c>
      <c r="I88">
        <v>3</v>
      </c>
      <c r="J88" s="126">
        <f t="shared" si="23"/>
        <v>17</v>
      </c>
      <c r="K88" s="99">
        <f t="shared" si="24"/>
        <v>0.89473684210526316</v>
      </c>
      <c r="L88" s="97">
        <f t="shared" si="36"/>
        <v>0.91919799498746879</v>
      </c>
      <c r="M88" s="119">
        <v>0</v>
      </c>
      <c r="N88" s="23">
        <v>1</v>
      </c>
      <c r="O88" s="89">
        <v>0</v>
      </c>
      <c r="P88" s="89">
        <v>0</v>
      </c>
      <c r="Q88" s="89" t="str">
        <f t="shared" si="25"/>
        <v>100</v>
      </c>
      <c r="R88" s="89">
        <v>2</v>
      </c>
      <c r="S88" s="89">
        <f t="shared" si="26"/>
        <v>0</v>
      </c>
      <c r="T88" s="89">
        <f t="shared" si="27"/>
        <v>0</v>
      </c>
      <c r="U88" s="89">
        <f t="shared" si="28"/>
        <v>1</v>
      </c>
      <c r="V88" s="89">
        <f t="shared" si="29"/>
        <v>0</v>
      </c>
      <c r="W88" s="89">
        <f t="shared" si="30"/>
        <v>0</v>
      </c>
      <c r="X88" s="89">
        <f t="shared" si="31"/>
        <v>1</v>
      </c>
      <c r="Y88" s="71">
        <v>4.4000000000000004</v>
      </c>
      <c r="Z88" s="85">
        <v>28932</v>
      </c>
      <c r="AA88">
        <v>0</v>
      </c>
      <c r="AB88">
        <v>0</v>
      </c>
      <c r="AC88" s="71">
        <v>0</v>
      </c>
      <c r="AD88" s="93">
        <v>6418</v>
      </c>
      <c r="AE88" s="76">
        <v>3467937</v>
      </c>
      <c r="AF88" s="67">
        <v>116653</v>
      </c>
      <c r="AG88" s="74">
        <v>0</v>
      </c>
      <c r="AH88" s="74">
        <v>0</v>
      </c>
      <c r="AI88" s="93">
        <v>5892963</v>
      </c>
      <c r="AJ88" s="93">
        <f t="shared" si="32"/>
        <v>5892.9629999999997</v>
      </c>
      <c r="AK88" s="117">
        <f t="shared" si="33"/>
        <v>5.0517029137698982E-2</v>
      </c>
      <c r="AL88" s="67">
        <v>2667</v>
      </c>
      <c r="AM88" s="100">
        <f t="shared" si="34"/>
        <v>2.286267819944622</v>
      </c>
    </row>
    <row r="89" spans="1:39">
      <c r="A89" s="11">
        <v>2001</v>
      </c>
      <c r="B89" s="12">
        <v>38</v>
      </c>
      <c r="C89">
        <v>3</v>
      </c>
      <c r="D89">
        <f t="shared" si="19"/>
        <v>23</v>
      </c>
      <c r="E89" s="131">
        <f t="shared" si="20"/>
        <v>0.92</v>
      </c>
      <c r="F89">
        <v>3</v>
      </c>
      <c r="G89" s="126">
        <f t="shared" si="21"/>
        <v>33</v>
      </c>
      <c r="H89" s="129">
        <f t="shared" si="22"/>
        <v>0.94285714285714284</v>
      </c>
      <c r="I89">
        <v>3</v>
      </c>
      <c r="J89" s="126">
        <f t="shared" si="23"/>
        <v>17</v>
      </c>
      <c r="K89" s="99">
        <f t="shared" si="24"/>
        <v>0.89473684210526316</v>
      </c>
      <c r="L89" s="97">
        <f t="shared" si="36"/>
        <v>0.91919799498746879</v>
      </c>
      <c r="M89" s="119">
        <v>0</v>
      </c>
      <c r="N89" s="23">
        <v>0</v>
      </c>
      <c r="O89" s="89">
        <v>0</v>
      </c>
      <c r="P89" s="89">
        <v>0</v>
      </c>
      <c r="Q89" s="89" t="str">
        <f t="shared" si="25"/>
        <v>000</v>
      </c>
      <c r="R89" s="89">
        <v>0</v>
      </c>
      <c r="S89" s="89">
        <f t="shared" si="26"/>
        <v>0</v>
      </c>
      <c r="T89" s="89">
        <f t="shared" si="27"/>
        <v>1</v>
      </c>
      <c r="U89" s="89">
        <f t="shared" si="28"/>
        <v>0</v>
      </c>
      <c r="V89" s="89">
        <f t="shared" si="29"/>
        <v>0</v>
      </c>
      <c r="W89" s="89">
        <f t="shared" si="30"/>
        <v>0</v>
      </c>
      <c r="X89" s="89">
        <f t="shared" si="31"/>
        <v>0</v>
      </c>
      <c r="Y89" s="71">
        <v>4.3</v>
      </c>
      <c r="Z89" s="85">
        <v>31359</v>
      </c>
      <c r="AA89">
        <v>0</v>
      </c>
      <c r="AB89">
        <v>0</v>
      </c>
      <c r="AC89" s="71">
        <v>0</v>
      </c>
      <c r="AD89" s="93">
        <v>19249</v>
      </c>
      <c r="AE89" s="76">
        <v>12298970</v>
      </c>
      <c r="AF89" s="67">
        <v>426020</v>
      </c>
      <c r="AG89" s="74">
        <v>0</v>
      </c>
      <c r="AH89" s="74">
        <v>0</v>
      </c>
      <c r="AI89" s="93">
        <v>22571889</v>
      </c>
      <c r="AJ89" s="93">
        <f t="shared" si="32"/>
        <v>22571.888999999999</v>
      </c>
      <c r="AK89" s="117">
        <f t="shared" si="33"/>
        <v>5.2983167456926904E-2</v>
      </c>
      <c r="AL89" s="67">
        <v>2476</v>
      </c>
      <c r="AM89" s="100">
        <f t="shared" si="34"/>
        <v>0.58119337120322989</v>
      </c>
    </row>
    <row r="90" spans="1:39">
      <c r="A90" s="11">
        <v>2001</v>
      </c>
      <c r="B90" s="12">
        <v>39</v>
      </c>
      <c r="C90">
        <v>4</v>
      </c>
      <c r="D90">
        <f t="shared" si="19"/>
        <v>22</v>
      </c>
      <c r="E90" s="131">
        <f t="shared" si="20"/>
        <v>0.88</v>
      </c>
      <c r="F90">
        <v>4</v>
      </c>
      <c r="G90" s="126">
        <f t="shared" si="21"/>
        <v>32</v>
      </c>
      <c r="H90" s="129">
        <f t="shared" si="22"/>
        <v>0.91428571428571426</v>
      </c>
      <c r="I90">
        <v>3</v>
      </c>
      <c r="J90" s="126">
        <f t="shared" si="23"/>
        <v>17</v>
      </c>
      <c r="K90" s="99">
        <f t="shared" si="24"/>
        <v>0.89473684210526316</v>
      </c>
      <c r="L90" s="97">
        <f t="shared" si="36"/>
        <v>0.89634085213032577</v>
      </c>
      <c r="M90" s="119">
        <v>0</v>
      </c>
      <c r="N90" s="23">
        <v>0</v>
      </c>
      <c r="O90" s="89">
        <v>1</v>
      </c>
      <c r="P90" s="89">
        <v>1</v>
      </c>
      <c r="Q90" s="89" t="str">
        <f t="shared" si="25"/>
        <v>011</v>
      </c>
      <c r="R90" s="89">
        <v>2</v>
      </c>
      <c r="S90" s="89">
        <f t="shared" si="26"/>
        <v>0</v>
      </c>
      <c r="T90" s="89">
        <f t="shared" si="27"/>
        <v>0</v>
      </c>
      <c r="U90" s="89">
        <f t="shared" si="28"/>
        <v>0</v>
      </c>
      <c r="V90" s="89">
        <f t="shared" si="29"/>
        <v>1</v>
      </c>
      <c r="W90" s="89">
        <f t="shared" si="30"/>
        <v>0</v>
      </c>
      <c r="X90" s="89">
        <f t="shared" si="31"/>
        <v>1</v>
      </c>
      <c r="Y90" s="71">
        <v>3.7</v>
      </c>
      <c r="Z90" s="85">
        <v>31679</v>
      </c>
      <c r="AA90">
        <v>0</v>
      </c>
      <c r="AB90">
        <v>0</v>
      </c>
      <c r="AC90" s="71">
        <v>0</v>
      </c>
      <c r="AD90" s="93">
        <v>5727</v>
      </c>
      <c r="AE90" s="76">
        <v>1057142</v>
      </c>
      <c r="AF90" s="67">
        <v>36281</v>
      </c>
      <c r="AG90" s="74">
        <v>0</v>
      </c>
      <c r="AH90" s="74">
        <v>0</v>
      </c>
      <c r="AI90" s="93">
        <v>2246605</v>
      </c>
      <c r="AJ90" s="93">
        <f t="shared" si="32"/>
        <v>2246.605</v>
      </c>
      <c r="AK90" s="117">
        <f t="shared" si="33"/>
        <v>6.1922356054133015E-2</v>
      </c>
      <c r="AL90" s="67">
        <v>131</v>
      </c>
      <c r="AM90" s="100">
        <f t="shared" si="34"/>
        <v>0.36107053278575563</v>
      </c>
    </row>
    <row r="91" spans="1:39">
      <c r="A91" s="11">
        <v>2001</v>
      </c>
      <c r="B91" s="12">
        <v>40</v>
      </c>
      <c r="C91">
        <v>1</v>
      </c>
      <c r="D91">
        <f t="shared" si="19"/>
        <v>25</v>
      </c>
      <c r="E91" s="131">
        <f t="shared" si="20"/>
        <v>1</v>
      </c>
      <c r="F91">
        <v>1</v>
      </c>
      <c r="G91" s="126">
        <f t="shared" si="21"/>
        <v>35</v>
      </c>
      <c r="H91" s="129">
        <f t="shared" si="22"/>
        <v>1</v>
      </c>
      <c r="I91">
        <v>1</v>
      </c>
      <c r="J91" s="126">
        <f t="shared" si="23"/>
        <v>19</v>
      </c>
      <c r="K91" s="99">
        <f t="shared" si="24"/>
        <v>1</v>
      </c>
      <c r="L91" s="97">
        <f t="shared" si="36"/>
        <v>1</v>
      </c>
      <c r="M91" s="119">
        <v>0</v>
      </c>
      <c r="N91" s="23">
        <v>1</v>
      </c>
      <c r="O91" s="89">
        <v>0</v>
      </c>
      <c r="P91" s="89">
        <v>0</v>
      </c>
      <c r="Q91" s="89" t="str">
        <f t="shared" si="25"/>
        <v>100</v>
      </c>
      <c r="R91" s="89">
        <v>2</v>
      </c>
      <c r="S91" s="89">
        <f t="shared" si="26"/>
        <v>0</v>
      </c>
      <c r="T91" s="89">
        <f t="shared" si="27"/>
        <v>0</v>
      </c>
      <c r="U91" s="89">
        <f t="shared" si="28"/>
        <v>1</v>
      </c>
      <c r="V91" s="89">
        <f t="shared" si="29"/>
        <v>0</v>
      </c>
      <c r="W91" s="89">
        <f t="shared" si="30"/>
        <v>0</v>
      </c>
      <c r="X91" s="89">
        <f t="shared" si="31"/>
        <v>1</v>
      </c>
      <c r="Y91" s="71">
        <v>3.5</v>
      </c>
      <c r="Z91" s="85">
        <v>25527</v>
      </c>
      <c r="AA91">
        <v>0</v>
      </c>
      <c r="AB91">
        <v>0</v>
      </c>
      <c r="AC91" s="71">
        <v>0</v>
      </c>
      <c r="AD91" s="93">
        <v>9560</v>
      </c>
      <c r="AE91" s="76">
        <v>4064995</v>
      </c>
      <c r="AF91" s="67">
        <v>120008</v>
      </c>
      <c r="AG91" s="74">
        <v>0</v>
      </c>
      <c r="AH91" s="74">
        <v>0</v>
      </c>
      <c r="AI91" s="93">
        <v>6415080</v>
      </c>
      <c r="AJ91" s="93">
        <f t="shared" si="32"/>
        <v>6415.08</v>
      </c>
      <c r="AK91" s="117">
        <f t="shared" si="33"/>
        <v>5.345543630424638E-2</v>
      </c>
      <c r="AL91" s="67">
        <v>1117</v>
      </c>
      <c r="AM91" s="100">
        <f t="shared" si="34"/>
        <v>0.93077128191453895</v>
      </c>
    </row>
    <row r="92" spans="1:39" s="89" customFormat="1">
      <c r="A92" s="11">
        <v>2001</v>
      </c>
      <c r="B92" s="12">
        <v>41</v>
      </c>
      <c r="C92">
        <v>3</v>
      </c>
      <c r="D92">
        <f t="shared" si="19"/>
        <v>23</v>
      </c>
      <c r="E92" s="131">
        <f t="shared" si="20"/>
        <v>0.92</v>
      </c>
      <c r="F92">
        <v>12</v>
      </c>
      <c r="G92" s="126">
        <f t="shared" si="21"/>
        <v>24</v>
      </c>
      <c r="H92" s="129">
        <f t="shared" si="22"/>
        <v>0.68571428571428572</v>
      </c>
      <c r="I92">
        <v>12</v>
      </c>
      <c r="J92" s="126">
        <f t="shared" si="23"/>
        <v>8</v>
      </c>
      <c r="K92" s="99">
        <f t="shared" si="24"/>
        <v>0.42105263157894735</v>
      </c>
      <c r="L92" s="120">
        <f>E92</f>
        <v>0.92</v>
      </c>
      <c r="M92" s="121">
        <v>1</v>
      </c>
      <c r="N92" s="23">
        <v>0</v>
      </c>
      <c r="O92" s="89">
        <v>0</v>
      </c>
      <c r="P92" s="89">
        <v>0</v>
      </c>
      <c r="Q92" s="89" t="str">
        <f t="shared" si="25"/>
        <v>000</v>
      </c>
      <c r="R92" s="89">
        <v>0</v>
      </c>
      <c r="S92" s="89">
        <f t="shared" si="26"/>
        <v>0</v>
      </c>
      <c r="T92" s="89">
        <f t="shared" si="27"/>
        <v>1</v>
      </c>
      <c r="U92" s="89">
        <f t="shared" si="28"/>
        <v>0</v>
      </c>
      <c r="V92" s="89">
        <f t="shared" si="29"/>
        <v>0</v>
      </c>
      <c r="W92" s="89">
        <f t="shared" si="30"/>
        <v>0</v>
      </c>
      <c r="X92" s="89">
        <f t="shared" si="31"/>
        <v>0</v>
      </c>
      <c r="Y92" s="71">
        <v>1.8</v>
      </c>
      <c r="Z92" s="85">
        <v>27832</v>
      </c>
      <c r="AA92" s="89">
        <v>0</v>
      </c>
      <c r="AB92" s="89">
        <v>0</v>
      </c>
      <c r="AC92" s="71">
        <v>0</v>
      </c>
      <c r="AD92" s="93">
        <v>2216</v>
      </c>
      <c r="AE92" s="122">
        <v>757972</v>
      </c>
      <c r="AF92" s="93">
        <v>23951</v>
      </c>
      <c r="AG92" s="123">
        <v>8</v>
      </c>
      <c r="AH92" s="123">
        <v>8</v>
      </c>
      <c r="AI92" s="93">
        <v>977469</v>
      </c>
      <c r="AJ92" s="93">
        <f t="shared" si="32"/>
        <v>977.46900000000005</v>
      </c>
      <c r="AK92" s="117">
        <f t="shared" si="33"/>
        <v>4.0811197862302202E-2</v>
      </c>
      <c r="AL92" s="93">
        <v>1464</v>
      </c>
      <c r="AM92" s="124">
        <f t="shared" si="34"/>
        <v>6.112479645943802</v>
      </c>
    </row>
    <row r="93" spans="1:39">
      <c r="A93" s="11">
        <v>2001</v>
      </c>
      <c r="B93" s="12">
        <v>42</v>
      </c>
      <c r="C93">
        <v>3</v>
      </c>
      <c r="D93">
        <f t="shared" si="19"/>
        <v>23</v>
      </c>
      <c r="E93" s="131">
        <f t="shared" si="20"/>
        <v>0.92</v>
      </c>
      <c r="F93">
        <v>3</v>
      </c>
      <c r="G93" s="126">
        <f t="shared" si="21"/>
        <v>33</v>
      </c>
      <c r="H93" s="129">
        <f t="shared" si="22"/>
        <v>0.94285714285714284</v>
      </c>
      <c r="I93">
        <v>3</v>
      </c>
      <c r="J93" s="126">
        <f t="shared" si="23"/>
        <v>17</v>
      </c>
      <c r="K93" s="99">
        <f t="shared" si="24"/>
        <v>0.89473684210526316</v>
      </c>
      <c r="L93" s="97">
        <f t="shared" ref="L93:L100" si="37">(E93+H93+K93)/3</f>
        <v>0.91919799498746879</v>
      </c>
      <c r="M93" s="119">
        <v>0</v>
      </c>
      <c r="N93" s="23">
        <v>0</v>
      </c>
      <c r="O93" s="89">
        <v>1</v>
      </c>
      <c r="P93" s="89">
        <v>1</v>
      </c>
      <c r="Q93" s="89" t="str">
        <f t="shared" si="25"/>
        <v>011</v>
      </c>
      <c r="R93" s="89">
        <v>2</v>
      </c>
      <c r="S93" s="89">
        <f t="shared" si="26"/>
        <v>0</v>
      </c>
      <c r="T93" s="89">
        <f t="shared" si="27"/>
        <v>0</v>
      </c>
      <c r="U93" s="89">
        <f t="shared" si="28"/>
        <v>0</v>
      </c>
      <c r="V93" s="89">
        <f t="shared" si="29"/>
        <v>1</v>
      </c>
      <c r="W93" s="89">
        <f t="shared" si="30"/>
        <v>0</v>
      </c>
      <c r="X93" s="89">
        <f t="shared" si="31"/>
        <v>1</v>
      </c>
      <c r="Y93" s="71">
        <v>4.2</v>
      </c>
      <c r="Z93" s="85">
        <v>27653</v>
      </c>
      <c r="AA93">
        <v>0</v>
      </c>
      <c r="AB93">
        <v>0</v>
      </c>
      <c r="AC93" s="71">
        <v>0</v>
      </c>
      <c r="AD93" s="93">
        <v>3388</v>
      </c>
      <c r="AE93" s="76">
        <v>5750789</v>
      </c>
      <c r="AF93" s="67">
        <v>185896</v>
      </c>
      <c r="AG93" s="74">
        <v>0</v>
      </c>
      <c r="AH93" s="74">
        <v>0</v>
      </c>
      <c r="AI93" s="93">
        <v>8043347</v>
      </c>
      <c r="AJ93" s="93">
        <f t="shared" si="32"/>
        <v>8043.3469999999998</v>
      </c>
      <c r="AK93" s="117">
        <f t="shared" si="33"/>
        <v>4.3267993932091062E-2</v>
      </c>
      <c r="AL93" s="67">
        <v>2523</v>
      </c>
      <c r="AM93" s="100">
        <f t="shared" si="34"/>
        <v>1.3572104832809744</v>
      </c>
    </row>
    <row r="94" spans="1:39">
      <c r="A94" s="11">
        <v>2001</v>
      </c>
      <c r="B94" s="12">
        <v>43</v>
      </c>
      <c r="C94">
        <v>3</v>
      </c>
      <c r="D94">
        <f t="shared" si="19"/>
        <v>23</v>
      </c>
      <c r="E94" s="131">
        <f t="shared" si="20"/>
        <v>0.92</v>
      </c>
      <c r="F94">
        <v>2</v>
      </c>
      <c r="G94" s="126">
        <f t="shared" si="21"/>
        <v>34</v>
      </c>
      <c r="H94" s="129">
        <f t="shared" si="22"/>
        <v>0.97142857142857142</v>
      </c>
      <c r="I94">
        <v>2</v>
      </c>
      <c r="J94" s="126">
        <f t="shared" si="23"/>
        <v>18</v>
      </c>
      <c r="K94" s="99">
        <f t="shared" si="24"/>
        <v>0.94736842105263153</v>
      </c>
      <c r="L94" s="97">
        <f t="shared" si="37"/>
        <v>0.94626566416040092</v>
      </c>
      <c r="M94" s="119">
        <v>0</v>
      </c>
      <c r="N94" s="23">
        <v>0</v>
      </c>
      <c r="O94" s="89">
        <v>1</v>
      </c>
      <c r="P94" s="89">
        <v>2</v>
      </c>
      <c r="Q94" s="89" t="str">
        <f t="shared" si="25"/>
        <v>012</v>
      </c>
      <c r="R94" s="89">
        <v>2</v>
      </c>
      <c r="S94" s="89">
        <f t="shared" si="26"/>
        <v>0</v>
      </c>
      <c r="T94" s="89">
        <f t="shared" si="27"/>
        <v>0</v>
      </c>
      <c r="U94" s="89">
        <f t="shared" si="28"/>
        <v>0</v>
      </c>
      <c r="V94" s="89">
        <v>1</v>
      </c>
      <c r="W94" s="89">
        <f t="shared" si="30"/>
        <v>0</v>
      </c>
      <c r="X94" s="89">
        <f t="shared" si="31"/>
        <v>1</v>
      </c>
      <c r="Y94" s="71">
        <v>3.8</v>
      </c>
      <c r="Z94" s="85">
        <v>29394</v>
      </c>
      <c r="AA94">
        <v>0</v>
      </c>
      <c r="AB94">
        <v>0</v>
      </c>
      <c r="AC94" s="71">
        <v>0</v>
      </c>
      <c r="AD94" s="93">
        <v>16816</v>
      </c>
      <c r="AE94" s="76">
        <v>21319622</v>
      </c>
      <c r="AF94" s="67">
        <v>776521</v>
      </c>
      <c r="AG94" s="74">
        <v>0</v>
      </c>
      <c r="AH94" s="74">
        <v>0</v>
      </c>
      <c r="AI94" s="93">
        <v>29422936</v>
      </c>
      <c r="AJ94" s="93">
        <f t="shared" si="32"/>
        <v>29422.936000000002</v>
      </c>
      <c r="AK94" s="117">
        <f t="shared" si="33"/>
        <v>3.7890715125540715E-2</v>
      </c>
      <c r="AL94" s="67">
        <v>6186</v>
      </c>
      <c r="AM94" s="100">
        <f t="shared" si="34"/>
        <v>0.7966300975762407</v>
      </c>
    </row>
    <row r="95" spans="1:39">
      <c r="A95" s="11">
        <v>2001</v>
      </c>
      <c r="B95" s="12">
        <v>44</v>
      </c>
      <c r="C95">
        <v>1</v>
      </c>
      <c r="D95">
        <f t="shared" si="19"/>
        <v>25</v>
      </c>
      <c r="E95" s="131">
        <f t="shared" si="20"/>
        <v>1</v>
      </c>
      <c r="F95">
        <v>1</v>
      </c>
      <c r="G95" s="126">
        <f t="shared" si="21"/>
        <v>35</v>
      </c>
      <c r="H95" s="129">
        <f t="shared" si="22"/>
        <v>1</v>
      </c>
      <c r="I95">
        <v>1</v>
      </c>
      <c r="J95" s="126">
        <f t="shared" si="23"/>
        <v>19</v>
      </c>
      <c r="K95" s="99">
        <f t="shared" si="24"/>
        <v>1</v>
      </c>
      <c r="L95" s="97">
        <f t="shared" si="37"/>
        <v>1</v>
      </c>
      <c r="M95" s="119">
        <v>0</v>
      </c>
      <c r="N95" s="23">
        <v>0</v>
      </c>
      <c r="O95" s="89">
        <v>0</v>
      </c>
      <c r="P95" s="89">
        <v>0</v>
      </c>
      <c r="Q95" s="89" t="str">
        <f t="shared" si="25"/>
        <v>000</v>
      </c>
      <c r="R95" s="89">
        <v>0</v>
      </c>
      <c r="S95" s="89">
        <f t="shared" si="26"/>
        <v>0</v>
      </c>
      <c r="T95" s="89">
        <f t="shared" si="27"/>
        <v>1</v>
      </c>
      <c r="U95" s="89">
        <f t="shared" si="28"/>
        <v>0</v>
      </c>
      <c r="V95" s="89">
        <f t="shared" si="29"/>
        <v>0</v>
      </c>
      <c r="W95" s="89">
        <f t="shared" si="30"/>
        <v>0</v>
      </c>
      <c r="X95" s="89">
        <f t="shared" si="31"/>
        <v>0</v>
      </c>
      <c r="Y95" s="71">
        <v>3.5</v>
      </c>
      <c r="Z95" s="85">
        <v>24797</v>
      </c>
      <c r="AA95">
        <v>0</v>
      </c>
      <c r="AB95">
        <v>0</v>
      </c>
      <c r="AC95" s="71">
        <v>0</v>
      </c>
      <c r="AD95" s="93">
        <v>4023</v>
      </c>
      <c r="AE95" s="76">
        <v>2283715</v>
      </c>
      <c r="AF95" s="67">
        <v>73507</v>
      </c>
      <c r="AG95" s="74">
        <v>1</v>
      </c>
      <c r="AH95" s="74">
        <v>1</v>
      </c>
      <c r="AI95" s="93">
        <v>4072968</v>
      </c>
      <c r="AJ95" s="93">
        <f t="shared" si="32"/>
        <v>4072.9679999999998</v>
      </c>
      <c r="AK95" s="117">
        <f t="shared" si="33"/>
        <v>5.5409253540479139E-2</v>
      </c>
      <c r="AL95" s="67">
        <v>583</v>
      </c>
      <c r="AM95" s="100">
        <f t="shared" si="34"/>
        <v>0.79312174350742104</v>
      </c>
    </row>
    <row r="96" spans="1:39">
      <c r="A96" s="11">
        <v>2001</v>
      </c>
      <c r="B96" s="12">
        <v>45</v>
      </c>
      <c r="C96">
        <v>2</v>
      </c>
      <c r="D96">
        <f t="shared" si="19"/>
        <v>24</v>
      </c>
      <c r="E96" s="131">
        <f t="shared" si="20"/>
        <v>0.96</v>
      </c>
      <c r="F96">
        <v>2</v>
      </c>
      <c r="G96" s="126">
        <f t="shared" si="21"/>
        <v>34</v>
      </c>
      <c r="H96" s="129">
        <f t="shared" si="22"/>
        <v>0.97142857142857142</v>
      </c>
      <c r="I96">
        <v>2</v>
      </c>
      <c r="J96" s="126">
        <f t="shared" si="23"/>
        <v>18</v>
      </c>
      <c r="K96" s="99">
        <f t="shared" si="24"/>
        <v>0.94736842105263153</v>
      </c>
      <c r="L96" s="97">
        <f t="shared" si="37"/>
        <v>0.95959899749373434</v>
      </c>
      <c r="M96" s="119">
        <v>0</v>
      </c>
      <c r="N96" s="23">
        <v>1</v>
      </c>
      <c r="O96" s="89">
        <v>0</v>
      </c>
      <c r="P96" s="89">
        <v>1</v>
      </c>
      <c r="Q96" s="89" t="str">
        <f t="shared" si="25"/>
        <v>101</v>
      </c>
      <c r="R96" s="89">
        <v>2</v>
      </c>
      <c r="S96" s="89">
        <f t="shared" si="26"/>
        <v>0</v>
      </c>
      <c r="T96" s="89">
        <f t="shared" si="27"/>
        <v>0</v>
      </c>
      <c r="U96" s="89">
        <v>1</v>
      </c>
      <c r="V96" s="89">
        <f t="shared" si="29"/>
        <v>0</v>
      </c>
      <c r="W96" s="89">
        <f t="shared" si="30"/>
        <v>0</v>
      </c>
      <c r="X96" s="89">
        <f t="shared" si="31"/>
        <v>1</v>
      </c>
      <c r="Y96" s="71">
        <v>2.7</v>
      </c>
      <c r="Z96" s="85">
        <v>30505</v>
      </c>
      <c r="AA96">
        <v>0</v>
      </c>
      <c r="AB96">
        <v>0</v>
      </c>
      <c r="AC96" s="71">
        <v>0</v>
      </c>
      <c r="AD96" s="93">
        <v>2326</v>
      </c>
      <c r="AE96" s="76">
        <v>612223</v>
      </c>
      <c r="AF96" s="67">
        <v>19368</v>
      </c>
      <c r="AG96" s="74">
        <v>0</v>
      </c>
      <c r="AH96" s="74">
        <v>0</v>
      </c>
      <c r="AI96" s="93">
        <v>1552739</v>
      </c>
      <c r="AJ96" s="93">
        <f t="shared" si="32"/>
        <v>1552.739</v>
      </c>
      <c r="AK96" s="117">
        <f t="shared" si="33"/>
        <v>8.0170332507228423E-2</v>
      </c>
      <c r="AL96" s="67">
        <v>315</v>
      </c>
      <c r="AM96" s="100">
        <f t="shared" si="34"/>
        <v>1.6263940520446096</v>
      </c>
    </row>
    <row r="97" spans="1:39">
      <c r="A97" s="11">
        <v>2001</v>
      </c>
      <c r="B97" s="12">
        <v>46</v>
      </c>
      <c r="C97">
        <v>1</v>
      </c>
      <c r="D97">
        <f t="shared" si="19"/>
        <v>25</v>
      </c>
      <c r="E97" s="131">
        <f t="shared" si="20"/>
        <v>1</v>
      </c>
      <c r="F97">
        <v>1</v>
      </c>
      <c r="G97" s="126">
        <f t="shared" si="21"/>
        <v>35</v>
      </c>
      <c r="H97" s="129">
        <f t="shared" si="22"/>
        <v>1</v>
      </c>
      <c r="I97">
        <v>1</v>
      </c>
      <c r="J97" s="126">
        <f t="shared" si="23"/>
        <v>19</v>
      </c>
      <c r="K97" s="99">
        <f t="shared" si="24"/>
        <v>1</v>
      </c>
      <c r="L97" s="97">
        <f t="shared" si="37"/>
        <v>1</v>
      </c>
      <c r="M97" s="119">
        <v>0</v>
      </c>
      <c r="N97" s="23">
        <v>0</v>
      </c>
      <c r="O97" s="89">
        <v>0</v>
      </c>
      <c r="P97" s="89">
        <v>0</v>
      </c>
      <c r="Q97" s="89" t="str">
        <f t="shared" si="25"/>
        <v>000</v>
      </c>
      <c r="R97" s="89">
        <v>0</v>
      </c>
      <c r="S97" s="89">
        <f t="shared" si="26"/>
        <v>0</v>
      </c>
      <c r="T97" s="89">
        <f t="shared" si="27"/>
        <v>1</v>
      </c>
      <c r="U97" s="89">
        <f t="shared" si="28"/>
        <v>0</v>
      </c>
      <c r="V97" s="89">
        <f t="shared" si="29"/>
        <v>0</v>
      </c>
      <c r="W97" s="89">
        <f t="shared" si="30"/>
        <v>0</v>
      </c>
      <c r="X97" s="89">
        <f t="shared" si="31"/>
        <v>0</v>
      </c>
      <c r="Y97" s="71">
        <v>2.1</v>
      </c>
      <c r="Z97" s="85">
        <v>34064</v>
      </c>
      <c r="AA97">
        <v>0</v>
      </c>
      <c r="AB97">
        <v>0</v>
      </c>
      <c r="AC97" s="71">
        <v>0</v>
      </c>
      <c r="AD97" s="93">
        <v>12963</v>
      </c>
      <c r="AE97" s="76">
        <v>7198362</v>
      </c>
      <c r="AF97" s="67">
        <v>284485</v>
      </c>
      <c r="AG97" s="74">
        <v>0</v>
      </c>
      <c r="AH97" s="74">
        <v>0</v>
      </c>
      <c r="AI97" s="93">
        <v>13085329</v>
      </c>
      <c r="AJ97" s="93">
        <f t="shared" si="32"/>
        <v>13085.329</v>
      </c>
      <c r="AK97" s="117">
        <f t="shared" si="33"/>
        <v>4.5996551663532344E-2</v>
      </c>
      <c r="AL97" s="67">
        <v>1230</v>
      </c>
      <c r="AM97" s="100">
        <f t="shared" si="34"/>
        <v>0.43236022988909784</v>
      </c>
    </row>
    <row r="98" spans="1:39">
      <c r="A98" s="11">
        <v>2001</v>
      </c>
      <c r="B98" s="12">
        <v>47</v>
      </c>
      <c r="C98">
        <v>2</v>
      </c>
      <c r="D98">
        <f t="shared" si="19"/>
        <v>24</v>
      </c>
      <c r="E98" s="131">
        <f t="shared" si="20"/>
        <v>0.96</v>
      </c>
      <c r="F98">
        <v>2</v>
      </c>
      <c r="G98" s="126">
        <f t="shared" si="21"/>
        <v>34</v>
      </c>
      <c r="H98" s="129">
        <f t="shared" si="22"/>
        <v>0.97142857142857142</v>
      </c>
      <c r="I98">
        <v>3</v>
      </c>
      <c r="J98" s="126">
        <f t="shared" si="23"/>
        <v>17</v>
      </c>
      <c r="K98" s="99">
        <f t="shared" si="24"/>
        <v>0.89473684210526316</v>
      </c>
      <c r="L98" s="97">
        <f t="shared" si="37"/>
        <v>0.94205513784461159</v>
      </c>
      <c r="M98" s="119">
        <v>0</v>
      </c>
      <c r="N98" s="23">
        <v>1</v>
      </c>
      <c r="O98" s="89">
        <v>1</v>
      </c>
      <c r="P98" s="89">
        <v>1</v>
      </c>
      <c r="Q98" s="89" t="str">
        <f t="shared" si="25"/>
        <v>111</v>
      </c>
      <c r="R98" s="89">
        <v>1</v>
      </c>
      <c r="S98" s="89">
        <f t="shared" si="26"/>
        <v>1</v>
      </c>
      <c r="T98" s="89">
        <f t="shared" si="27"/>
        <v>0</v>
      </c>
      <c r="U98" s="89">
        <f t="shared" si="28"/>
        <v>0</v>
      </c>
      <c r="V98" s="89">
        <f t="shared" si="29"/>
        <v>0</v>
      </c>
      <c r="W98" s="89">
        <f t="shared" si="30"/>
        <v>0</v>
      </c>
      <c r="X98" s="89">
        <f t="shared" si="31"/>
        <v>0</v>
      </c>
      <c r="Y98" s="71">
        <v>5</v>
      </c>
      <c r="Z98" s="85">
        <v>33170</v>
      </c>
      <c r="AA98">
        <v>0</v>
      </c>
      <c r="AB98">
        <v>0</v>
      </c>
      <c r="AC98" s="71">
        <v>0</v>
      </c>
      <c r="AD98" s="93">
        <v>12607</v>
      </c>
      <c r="AE98" s="76">
        <v>5985722</v>
      </c>
      <c r="AF98" s="67">
        <v>239397</v>
      </c>
      <c r="AG98" s="74">
        <v>0</v>
      </c>
      <c r="AH98" s="74">
        <v>0</v>
      </c>
      <c r="AI98" s="93">
        <v>12679410</v>
      </c>
      <c r="AJ98" s="93">
        <f t="shared" si="32"/>
        <v>12679.41</v>
      </c>
      <c r="AK98" s="117">
        <f t="shared" si="33"/>
        <v>5.2963946916628028E-2</v>
      </c>
      <c r="AL98" s="67">
        <v>3490</v>
      </c>
      <c r="AM98" s="100">
        <f t="shared" si="34"/>
        <v>1.4578294631929389</v>
      </c>
    </row>
    <row r="99" spans="1:39">
      <c r="A99" s="11">
        <v>2001</v>
      </c>
      <c r="B99" s="12">
        <v>48</v>
      </c>
      <c r="C99">
        <v>4</v>
      </c>
      <c r="D99">
        <f t="shared" si="19"/>
        <v>22</v>
      </c>
      <c r="E99" s="131">
        <f t="shared" si="20"/>
        <v>0.88</v>
      </c>
      <c r="F99">
        <v>4</v>
      </c>
      <c r="G99" s="126">
        <f t="shared" si="21"/>
        <v>32</v>
      </c>
      <c r="H99" s="129">
        <f t="shared" si="22"/>
        <v>0.91428571428571426</v>
      </c>
      <c r="I99">
        <v>4</v>
      </c>
      <c r="J99" s="126">
        <f t="shared" si="23"/>
        <v>16</v>
      </c>
      <c r="K99" s="99">
        <f t="shared" si="24"/>
        <v>0.84210526315789469</v>
      </c>
      <c r="L99" s="97">
        <f t="shared" si="37"/>
        <v>0.87879699248120302</v>
      </c>
      <c r="M99" s="119">
        <v>0</v>
      </c>
      <c r="N99" s="23">
        <v>1</v>
      </c>
      <c r="O99" s="89">
        <v>1</v>
      </c>
      <c r="P99" s="89">
        <v>1</v>
      </c>
      <c r="Q99" s="89" t="str">
        <f t="shared" si="25"/>
        <v>111</v>
      </c>
      <c r="R99" s="89">
        <v>1</v>
      </c>
      <c r="S99" s="89">
        <f t="shared" si="26"/>
        <v>1</v>
      </c>
      <c r="T99" s="89">
        <f t="shared" si="27"/>
        <v>0</v>
      </c>
      <c r="U99" s="89">
        <f t="shared" si="28"/>
        <v>0</v>
      </c>
      <c r="V99" s="89">
        <f t="shared" si="29"/>
        <v>0</v>
      </c>
      <c r="W99" s="89">
        <f t="shared" si="30"/>
        <v>0</v>
      </c>
      <c r="X99" s="89">
        <f t="shared" si="31"/>
        <v>0</v>
      </c>
      <c r="Y99" s="71">
        <v>5.5</v>
      </c>
      <c r="Z99" s="85">
        <v>23576</v>
      </c>
      <c r="AA99">
        <v>0</v>
      </c>
      <c r="AB99">
        <v>0</v>
      </c>
      <c r="AC99" s="71">
        <v>0</v>
      </c>
      <c r="AD99" s="93">
        <v>4092</v>
      </c>
      <c r="AE99" s="76">
        <v>1801481</v>
      </c>
      <c r="AF99" s="67">
        <v>44057</v>
      </c>
      <c r="AG99" s="74">
        <v>0</v>
      </c>
      <c r="AH99" s="74">
        <v>0</v>
      </c>
      <c r="AI99" s="93">
        <v>3422875</v>
      </c>
      <c r="AJ99" s="93">
        <f t="shared" si="32"/>
        <v>3422.875</v>
      </c>
      <c r="AK99" s="117">
        <f t="shared" si="33"/>
        <v>7.7691967224277639E-2</v>
      </c>
      <c r="AL99" s="67">
        <v>251</v>
      </c>
      <c r="AM99" s="100">
        <f t="shared" si="34"/>
        <v>0.56971650362031001</v>
      </c>
    </row>
    <row r="100" spans="1:39">
      <c r="A100" s="11">
        <v>2001</v>
      </c>
      <c r="B100" s="12">
        <v>49</v>
      </c>
      <c r="C100">
        <v>4</v>
      </c>
      <c r="D100">
        <f t="shared" si="19"/>
        <v>22</v>
      </c>
      <c r="E100" s="131">
        <f t="shared" si="20"/>
        <v>0.88</v>
      </c>
      <c r="F100">
        <v>4</v>
      </c>
      <c r="G100" s="126">
        <f t="shared" si="21"/>
        <v>32</v>
      </c>
      <c r="H100" s="129">
        <f t="shared" si="22"/>
        <v>0.91428571428571426</v>
      </c>
      <c r="I100">
        <v>3</v>
      </c>
      <c r="J100" s="126">
        <f t="shared" si="23"/>
        <v>17</v>
      </c>
      <c r="K100" s="99">
        <f t="shared" si="24"/>
        <v>0.89473684210526316</v>
      </c>
      <c r="L100" s="97">
        <f t="shared" si="37"/>
        <v>0.89634085213032577</v>
      </c>
      <c r="M100" s="119">
        <v>0</v>
      </c>
      <c r="N100" s="23">
        <v>0</v>
      </c>
      <c r="O100" s="89">
        <v>0</v>
      </c>
      <c r="P100" s="89">
        <v>1</v>
      </c>
      <c r="Q100" s="89" t="str">
        <f t="shared" si="25"/>
        <v>001</v>
      </c>
      <c r="R100" s="89">
        <v>2</v>
      </c>
      <c r="S100" s="89">
        <f t="shared" si="26"/>
        <v>0</v>
      </c>
      <c r="T100" s="89">
        <f t="shared" si="27"/>
        <v>0</v>
      </c>
      <c r="U100" s="89">
        <f t="shared" si="28"/>
        <v>0</v>
      </c>
      <c r="V100" s="89">
        <v>1</v>
      </c>
      <c r="W100" s="89">
        <f t="shared" si="30"/>
        <v>0</v>
      </c>
      <c r="X100" s="89">
        <f t="shared" si="31"/>
        <v>1</v>
      </c>
      <c r="Y100" s="71">
        <v>3.8</v>
      </c>
      <c r="Z100" s="85">
        <v>30910</v>
      </c>
      <c r="AA100">
        <v>0</v>
      </c>
      <c r="AB100">
        <v>0</v>
      </c>
      <c r="AC100" s="71">
        <v>0</v>
      </c>
      <c r="AD100" s="93">
        <v>12172</v>
      </c>
      <c r="AE100" s="76">
        <v>5406835</v>
      </c>
      <c r="AF100" s="67">
        <v>189229</v>
      </c>
      <c r="AG100" s="74">
        <v>0</v>
      </c>
      <c r="AH100" s="74">
        <v>0</v>
      </c>
      <c r="AI100" s="93">
        <v>11768235</v>
      </c>
      <c r="AJ100" s="93">
        <f t="shared" si="32"/>
        <v>11768.235000000001</v>
      </c>
      <c r="AK100" s="117">
        <f t="shared" si="33"/>
        <v>6.2190441211442224E-2</v>
      </c>
      <c r="AL100" s="67">
        <v>2856</v>
      </c>
      <c r="AM100" s="100">
        <f t="shared" si="34"/>
        <v>1.5092824038598736</v>
      </c>
    </row>
    <row r="101" spans="1:39" s="20" customFormat="1" ht="16" thickBot="1">
      <c r="A101" s="18">
        <v>2001</v>
      </c>
      <c r="B101" s="19">
        <v>50</v>
      </c>
      <c r="C101" s="20">
        <v>3</v>
      </c>
      <c r="D101" s="20">
        <f t="shared" si="19"/>
        <v>23</v>
      </c>
      <c r="E101" s="138">
        <f t="shared" si="20"/>
        <v>0.92</v>
      </c>
      <c r="F101" s="20">
        <v>12</v>
      </c>
      <c r="G101" s="20">
        <f t="shared" si="21"/>
        <v>24</v>
      </c>
      <c r="H101" s="139">
        <f t="shared" si="22"/>
        <v>0.68571428571428572</v>
      </c>
      <c r="I101" s="20">
        <v>12</v>
      </c>
      <c r="J101" s="20">
        <f t="shared" si="23"/>
        <v>8</v>
      </c>
      <c r="K101" s="105">
        <f t="shared" si="24"/>
        <v>0.42105263157894735</v>
      </c>
      <c r="L101" s="106">
        <f>E101</f>
        <v>0.92</v>
      </c>
      <c r="M101" s="140">
        <v>0</v>
      </c>
      <c r="N101" s="20">
        <v>0</v>
      </c>
      <c r="O101" s="72">
        <v>0</v>
      </c>
      <c r="P101" s="72">
        <v>0</v>
      </c>
      <c r="Q101" s="72" t="str">
        <f t="shared" si="25"/>
        <v>000</v>
      </c>
      <c r="R101" s="72">
        <v>0</v>
      </c>
      <c r="S101" s="72">
        <f t="shared" si="26"/>
        <v>0</v>
      </c>
      <c r="T101" s="72">
        <f t="shared" si="27"/>
        <v>1</v>
      </c>
      <c r="U101" s="72">
        <f t="shared" si="28"/>
        <v>0</v>
      </c>
      <c r="V101" s="72">
        <f t="shared" si="29"/>
        <v>0</v>
      </c>
      <c r="W101" s="72">
        <f t="shared" si="30"/>
        <v>0</v>
      </c>
      <c r="X101" s="72">
        <f t="shared" si="31"/>
        <v>0</v>
      </c>
      <c r="Y101" s="20">
        <v>3.3</v>
      </c>
      <c r="Z101" s="86">
        <v>30681</v>
      </c>
      <c r="AA101" s="20">
        <v>0</v>
      </c>
      <c r="AB101" s="20">
        <v>0</v>
      </c>
      <c r="AC101" s="72">
        <v>0</v>
      </c>
      <c r="AD101" s="96">
        <v>1346</v>
      </c>
      <c r="AE101" s="77">
        <v>494657</v>
      </c>
      <c r="AF101" s="68">
        <v>18831</v>
      </c>
      <c r="AG101" s="75">
        <v>0</v>
      </c>
      <c r="AH101" s="75">
        <v>0</v>
      </c>
      <c r="AI101" s="96">
        <v>1124292</v>
      </c>
      <c r="AJ101" s="96">
        <f t="shared" si="32"/>
        <v>1124.2919999999999</v>
      </c>
      <c r="AK101" s="118">
        <f t="shared" si="33"/>
        <v>5.9704317349052093E-2</v>
      </c>
      <c r="AL101" s="68">
        <v>410</v>
      </c>
      <c r="AM101" s="107">
        <f t="shared" si="34"/>
        <v>2.177260899580479</v>
      </c>
    </row>
    <row r="102" spans="1:39" ht="16" thickTop="1">
      <c r="A102" s="16">
        <v>2002</v>
      </c>
      <c r="B102" s="21">
        <v>1</v>
      </c>
      <c r="C102">
        <v>3</v>
      </c>
      <c r="D102">
        <f t="shared" si="19"/>
        <v>23</v>
      </c>
      <c r="E102" s="131">
        <f t="shared" si="20"/>
        <v>0.92</v>
      </c>
      <c r="F102">
        <v>4</v>
      </c>
      <c r="G102" s="126">
        <f t="shared" si="21"/>
        <v>32</v>
      </c>
      <c r="H102" s="129">
        <f t="shared" si="22"/>
        <v>0.91428571428571426</v>
      </c>
      <c r="I102">
        <v>3</v>
      </c>
      <c r="J102" s="126">
        <f t="shared" si="23"/>
        <v>17</v>
      </c>
      <c r="K102" s="99">
        <f t="shared" si="24"/>
        <v>0.89473684210526316</v>
      </c>
      <c r="L102" s="97">
        <f>(E102+H102+K102)/3</f>
        <v>0.90967418546365908</v>
      </c>
      <c r="M102" s="119">
        <v>0</v>
      </c>
      <c r="N102" s="70">
        <v>1</v>
      </c>
      <c r="O102" s="89">
        <v>1</v>
      </c>
      <c r="P102" s="89">
        <v>1</v>
      </c>
      <c r="Q102" s="89" t="str">
        <f t="shared" si="25"/>
        <v>111</v>
      </c>
      <c r="R102" s="89">
        <v>1</v>
      </c>
      <c r="S102" s="89">
        <f t="shared" si="26"/>
        <v>1</v>
      </c>
      <c r="T102" s="89">
        <f t="shared" si="27"/>
        <v>0</v>
      </c>
      <c r="U102" s="89">
        <f t="shared" si="28"/>
        <v>0</v>
      </c>
      <c r="V102" s="89">
        <f t="shared" si="29"/>
        <v>0</v>
      </c>
      <c r="W102" s="89">
        <f t="shared" si="30"/>
        <v>0</v>
      </c>
      <c r="X102" s="89">
        <f t="shared" si="31"/>
        <v>0</v>
      </c>
      <c r="Y102" s="71">
        <v>5.3</v>
      </c>
      <c r="Z102" s="85">
        <v>25485</v>
      </c>
      <c r="AA102">
        <v>0</v>
      </c>
      <c r="AB102">
        <v>0</v>
      </c>
      <c r="AC102" s="71">
        <v>1</v>
      </c>
      <c r="AD102" s="93">
        <v>12651.831</v>
      </c>
      <c r="AE102" s="76">
        <v>4480089</v>
      </c>
      <c r="AF102" s="67">
        <v>127873</v>
      </c>
      <c r="AG102" s="83">
        <v>0</v>
      </c>
      <c r="AH102" s="83">
        <v>0</v>
      </c>
      <c r="AI102" s="93">
        <v>6509765</v>
      </c>
      <c r="AJ102" s="93">
        <f t="shared" si="32"/>
        <v>6509.7650000000003</v>
      </c>
      <c r="AK102" s="117">
        <f t="shared" si="33"/>
        <v>5.0908049392756879E-2</v>
      </c>
      <c r="AL102" s="67">
        <v>1583</v>
      </c>
      <c r="AM102" s="100">
        <f t="shared" si="34"/>
        <v>1.2379470255644272</v>
      </c>
    </row>
    <row r="103" spans="1:39">
      <c r="A103" s="11">
        <v>2002</v>
      </c>
      <c r="B103" s="13">
        <v>2</v>
      </c>
      <c r="C103">
        <v>12</v>
      </c>
      <c r="D103">
        <f t="shared" si="19"/>
        <v>14</v>
      </c>
      <c r="E103" s="131">
        <f t="shared" si="20"/>
        <v>0.56000000000000005</v>
      </c>
      <c r="F103">
        <v>3</v>
      </c>
      <c r="G103" s="126">
        <f t="shared" si="21"/>
        <v>33</v>
      </c>
      <c r="H103" s="129">
        <f t="shared" si="22"/>
        <v>0.94285714285714284</v>
      </c>
      <c r="I103">
        <v>3</v>
      </c>
      <c r="J103" s="126">
        <f t="shared" si="23"/>
        <v>17</v>
      </c>
      <c r="K103" s="99">
        <f t="shared" si="24"/>
        <v>0.89473684210526316</v>
      </c>
      <c r="L103" s="97">
        <f>(H103+K103)/2</f>
        <v>0.91879699248120295</v>
      </c>
      <c r="M103" s="119">
        <v>0</v>
      </c>
      <c r="N103" s="70">
        <v>1</v>
      </c>
      <c r="O103" s="89">
        <v>0</v>
      </c>
      <c r="P103" s="89">
        <v>0</v>
      </c>
      <c r="Q103" s="89" t="str">
        <f t="shared" si="25"/>
        <v>100</v>
      </c>
      <c r="R103" s="89">
        <v>2</v>
      </c>
      <c r="S103" s="89">
        <f t="shared" si="26"/>
        <v>0</v>
      </c>
      <c r="T103" s="89">
        <f t="shared" si="27"/>
        <v>0</v>
      </c>
      <c r="U103" s="89">
        <f t="shared" si="28"/>
        <v>1</v>
      </c>
      <c r="V103" s="89">
        <f t="shared" si="29"/>
        <v>0</v>
      </c>
      <c r="W103" s="89">
        <f t="shared" si="30"/>
        <v>0</v>
      </c>
      <c r="X103" s="89">
        <f t="shared" si="31"/>
        <v>1</v>
      </c>
      <c r="Y103" s="71">
        <v>5.9</v>
      </c>
      <c r="Z103" s="85">
        <v>34271</v>
      </c>
      <c r="AA103">
        <v>0</v>
      </c>
      <c r="AB103">
        <v>0</v>
      </c>
      <c r="AC103" s="71">
        <v>1</v>
      </c>
      <c r="AD103" s="93">
        <v>3337.6210000000001</v>
      </c>
      <c r="AE103" s="76">
        <v>642337</v>
      </c>
      <c r="AF103" s="67">
        <v>29763</v>
      </c>
      <c r="AG103" s="83">
        <v>0</v>
      </c>
      <c r="AH103" s="83">
        <v>0</v>
      </c>
      <c r="AI103" s="93">
        <v>1089504</v>
      </c>
      <c r="AJ103" s="93">
        <f t="shared" si="32"/>
        <v>1089.5039999999999</v>
      </c>
      <c r="AK103" s="117">
        <f t="shared" si="33"/>
        <v>3.6605987299667367E-2</v>
      </c>
      <c r="AL103" s="67">
        <v>323</v>
      </c>
      <c r="AM103" s="100">
        <f t="shared" si="34"/>
        <v>1.0852400631656756</v>
      </c>
    </row>
    <row r="104" spans="1:39">
      <c r="A104" s="11">
        <v>2002</v>
      </c>
      <c r="B104" s="13">
        <v>3</v>
      </c>
      <c r="C104">
        <v>4</v>
      </c>
      <c r="D104">
        <f t="shared" si="19"/>
        <v>22</v>
      </c>
      <c r="E104" s="131">
        <f t="shared" si="20"/>
        <v>0.88</v>
      </c>
      <c r="F104">
        <v>12</v>
      </c>
      <c r="G104" s="126">
        <f t="shared" si="21"/>
        <v>24</v>
      </c>
      <c r="H104" s="129">
        <f t="shared" si="22"/>
        <v>0.68571428571428572</v>
      </c>
      <c r="I104">
        <v>12</v>
      </c>
      <c r="J104" s="126">
        <f t="shared" si="23"/>
        <v>8</v>
      </c>
      <c r="K104" s="99">
        <f t="shared" si="24"/>
        <v>0.42105263157894735</v>
      </c>
      <c r="L104" s="97">
        <f>E104</f>
        <v>0.88</v>
      </c>
      <c r="M104" s="119">
        <v>0</v>
      </c>
      <c r="N104" s="70">
        <v>0</v>
      </c>
      <c r="O104" s="89">
        <v>0</v>
      </c>
      <c r="P104" s="89">
        <v>0</v>
      </c>
      <c r="Q104" s="89" t="str">
        <f t="shared" si="25"/>
        <v>000</v>
      </c>
      <c r="R104" s="89">
        <v>0</v>
      </c>
      <c r="S104" s="89">
        <f t="shared" si="26"/>
        <v>0</v>
      </c>
      <c r="T104" s="89">
        <f t="shared" si="27"/>
        <v>1</v>
      </c>
      <c r="U104" s="89">
        <f t="shared" si="28"/>
        <v>0</v>
      </c>
      <c r="V104" s="89">
        <f t="shared" si="29"/>
        <v>0</v>
      </c>
      <c r="W104" s="89">
        <f t="shared" si="30"/>
        <v>0</v>
      </c>
      <c r="X104" s="89">
        <f t="shared" si="31"/>
        <v>0</v>
      </c>
      <c r="Y104" s="71">
        <v>5.8</v>
      </c>
      <c r="Z104" s="85">
        <v>27154</v>
      </c>
      <c r="AA104">
        <v>0</v>
      </c>
      <c r="AB104">
        <v>0</v>
      </c>
      <c r="AC104" s="71">
        <v>1</v>
      </c>
      <c r="AD104" s="93">
        <v>22258.843000000001</v>
      </c>
      <c r="AE104" s="76">
        <v>5396255</v>
      </c>
      <c r="AF104" s="67">
        <v>179605</v>
      </c>
      <c r="AG104" s="83">
        <v>8</v>
      </c>
      <c r="AH104" s="83">
        <v>8</v>
      </c>
      <c r="AI104" s="93">
        <v>8477321</v>
      </c>
      <c r="AJ104" s="93">
        <f t="shared" si="32"/>
        <v>8477.3209999999999</v>
      </c>
      <c r="AK104" s="117">
        <f t="shared" si="33"/>
        <v>4.7199805127919603E-2</v>
      </c>
      <c r="AL104" s="67">
        <v>1597</v>
      </c>
      <c r="AM104" s="100">
        <f t="shared" si="34"/>
        <v>0.88917346399042341</v>
      </c>
    </row>
    <row r="105" spans="1:39">
      <c r="A105" s="11">
        <v>2002</v>
      </c>
      <c r="B105" s="13">
        <v>4</v>
      </c>
      <c r="C105">
        <v>3</v>
      </c>
      <c r="D105">
        <f t="shared" si="19"/>
        <v>23</v>
      </c>
      <c r="E105" s="131">
        <f t="shared" si="20"/>
        <v>0.92</v>
      </c>
      <c r="F105">
        <v>3</v>
      </c>
      <c r="G105" s="126">
        <f t="shared" si="21"/>
        <v>33</v>
      </c>
      <c r="H105" s="129">
        <f t="shared" si="22"/>
        <v>0.94285714285714284</v>
      </c>
      <c r="I105">
        <v>12</v>
      </c>
      <c r="J105" s="126">
        <f t="shared" si="23"/>
        <v>8</v>
      </c>
      <c r="K105" s="99">
        <f t="shared" si="24"/>
        <v>0.42105263157894735</v>
      </c>
      <c r="L105" s="97">
        <f>(E105+H105)/2</f>
        <v>0.93142857142857149</v>
      </c>
      <c r="M105" s="119">
        <v>0</v>
      </c>
      <c r="N105" s="70">
        <v>0</v>
      </c>
      <c r="O105" s="89">
        <v>1</v>
      </c>
      <c r="P105" s="89">
        <v>1</v>
      </c>
      <c r="Q105" s="89" t="str">
        <f t="shared" si="25"/>
        <v>011</v>
      </c>
      <c r="R105" s="89">
        <v>2</v>
      </c>
      <c r="S105" s="89">
        <f t="shared" si="26"/>
        <v>0</v>
      </c>
      <c r="T105" s="89">
        <f t="shared" si="27"/>
        <v>0</v>
      </c>
      <c r="U105" s="89">
        <f t="shared" si="28"/>
        <v>0</v>
      </c>
      <c r="V105" s="89">
        <f t="shared" si="29"/>
        <v>1</v>
      </c>
      <c r="W105" s="89">
        <f t="shared" si="30"/>
        <v>0</v>
      </c>
      <c r="X105" s="89">
        <f t="shared" si="31"/>
        <v>1</v>
      </c>
      <c r="Y105" s="71">
        <v>4.8</v>
      </c>
      <c r="Z105" s="85">
        <v>24237</v>
      </c>
      <c r="AA105">
        <v>0</v>
      </c>
      <c r="AB105">
        <v>0</v>
      </c>
      <c r="AC105" s="71">
        <v>1</v>
      </c>
      <c r="AD105" s="93">
        <v>5751.6589999999997</v>
      </c>
      <c r="AE105" s="76">
        <v>2705927</v>
      </c>
      <c r="AF105" s="67">
        <v>74097</v>
      </c>
      <c r="AG105" s="83">
        <v>16</v>
      </c>
      <c r="AH105" s="83">
        <v>16</v>
      </c>
      <c r="AI105" s="93">
        <v>5176050</v>
      </c>
      <c r="AJ105" s="93">
        <f t="shared" si="32"/>
        <v>5176.05</v>
      </c>
      <c r="AK105" s="117">
        <f t="shared" si="33"/>
        <v>6.9855054860520668E-2</v>
      </c>
      <c r="AL105" s="67">
        <v>1928</v>
      </c>
      <c r="AM105" s="100">
        <f t="shared" si="34"/>
        <v>2.6019946826457212</v>
      </c>
    </row>
    <row r="106" spans="1:39">
      <c r="A106" s="11">
        <v>2002</v>
      </c>
      <c r="B106" s="13">
        <v>5</v>
      </c>
      <c r="C106">
        <v>6</v>
      </c>
      <c r="D106">
        <f t="shared" si="19"/>
        <v>20</v>
      </c>
      <c r="E106" s="131">
        <f t="shared" si="20"/>
        <v>0.8</v>
      </c>
      <c r="F106">
        <v>5</v>
      </c>
      <c r="G106" s="126">
        <f t="shared" si="21"/>
        <v>31</v>
      </c>
      <c r="H106" s="129">
        <f t="shared" si="22"/>
        <v>0.88571428571428568</v>
      </c>
      <c r="I106">
        <v>6</v>
      </c>
      <c r="J106" s="126">
        <f t="shared" si="23"/>
        <v>14</v>
      </c>
      <c r="K106" s="99">
        <f t="shared" si="24"/>
        <v>0.73684210526315785</v>
      </c>
      <c r="L106" s="97">
        <f>(E106+H106+K106)/3</f>
        <v>0.80751879699248119</v>
      </c>
      <c r="M106" s="119">
        <v>0</v>
      </c>
      <c r="N106" s="70">
        <v>1</v>
      </c>
      <c r="O106" s="89">
        <v>1</v>
      </c>
      <c r="P106" s="89">
        <v>1</v>
      </c>
      <c r="Q106" s="89" t="str">
        <f t="shared" si="25"/>
        <v>111</v>
      </c>
      <c r="R106" s="89">
        <v>1</v>
      </c>
      <c r="S106" s="89">
        <f t="shared" si="26"/>
        <v>1</v>
      </c>
      <c r="T106" s="89">
        <f t="shared" si="27"/>
        <v>0</v>
      </c>
      <c r="U106" s="89">
        <f t="shared" si="28"/>
        <v>0</v>
      </c>
      <c r="V106" s="89">
        <f t="shared" si="29"/>
        <v>0</v>
      </c>
      <c r="W106" s="89">
        <f t="shared" si="30"/>
        <v>0</v>
      </c>
      <c r="X106" s="89">
        <f t="shared" si="31"/>
        <v>0</v>
      </c>
      <c r="Y106" s="71">
        <v>6.2</v>
      </c>
      <c r="Z106" s="85">
        <v>33901</v>
      </c>
      <c r="AA106">
        <v>0</v>
      </c>
      <c r="AB106">
        <v>0</v>
      </c>
      <c r="AC106" s="71">
        <v>1</v>
      </c>
      <c r="AD106" s="93">
        <v>138036.60200000001</v>
      </c>
      <c r="AE106" s="76">
        <v>34871843</v>
      </c>
      <c r="AF106" s="67">
        <v>1431267</v>
      </c>
      <c r="AG106" s="83">
        <v>12</v>
      </c>
      <c r="AH106" s="83">
        <v>12</v>
      </c>
      <c r="AI106" s="93">
        <v>77755376</v>
      </c>
      <c r="AJ106" s="93">
        <f t="shared" si="32"/>
        <v>77755.376000000004</v>
      </c>
      <c r="AK106" s="117">
        <f t="shared" si="33"/>
        <v>5.4326254989460393E-2</v>
      </c>
      <c r="AL106" s="67">
        <v>18506</v>
      </c>
      <c r="AM106" s="100">
        <f t="shared" si="34"/>
        <v>1.2929802755181248</v>
      </c>
    </row>
    <row r="107" spans="1:39">
      <c r="A107" s="11">
        <v>2002</v>
      </c>
      <c r="B107" s="13">
        <v>6</v>
      </c>
      <c r="C107">
        <v>4</v>
      </c>
      <c r="D107">
        <f t="shared" si="19"/>
        <v>22</v>
      </c>
      <c r="E107" s="131">
        <f t="shared" si="20"/>
        <v>0.88</v>
      </c>
      <c r="F107">
        <v>12</v>
      </c>
      <c r="G107" s="126">
        <f t="shared" si="21"/>
        <v>24</v>
      </c>
      <c r="H107" s="129">
        <f t="shared" si="22"/>
        <v>0.68571428571428572</v>
      </c>
      <c r="I107">
        <v>12</v>
      </c>
      <c r="J107" s="126">
        <f t="shared" si="23"/>
        <v>8</v>
      </c>
      <c r="K107" s="99">
        <f t="shared" si="24"/>
        <v>0.42105263157894735</v>
      </c>
      <c r="L107" s="97">
        <f>E107</f>
        <v>0.88</v>
      </c>
      <c r="M107" s="119">
        <v>0</v>
      </c>
      <c r="N107" s="70">
        <v>0</v>
      </c>
      <c r="O107" s="89">
        <v>0</v>
      </c>
      <c r="P107" s="89">
        <v>0</v>
      </c>
      <c r="Q107" s="89" t="str">
        <f t="shared" si="25"/>
        <v>000</v>
      </c>
      <c r="R107" s="89">
        <v>0</v>
      </c>
      <c r="S107" s="89">
        <f t="shared" si="26"/>
        <v>0</v>
      </c>
      <c r="T107" s="89">
        <f t="shared" si="27"/>
        <v>1</v>
      </c>
      <c r="U107" s="89">
        <f t="shared" si="28"/>
        <v>0</v>
      </c>
      <c r="V107" s="89">
        <f t="shared" si="29"/>
        <v>0</v>
      </c>
      <c r="W107" s="89">
        <f t="shared" si="30"/>
        <v>0</v>
      </c>
      <c r="X107" s="89">
        <f t="shared" si="31"/>
        <v>0</v>
      </c>
      <c r="Y107" s="71">
        <v>5.7</v>
      </c>
      <c r="Z107" s="85">
        <v>34805</v>
      </c>
      <c r="AA107">
        <v>0</v>
      </c>
      <c r="AB107">
        <v>0</v>
      </c>
      <c r="AC107" s="71">
        <v>1</v>
      </c>
      <c r="AD107" s="93">
        <v>21299.121999999999</v>
      </c>
      <c r="AE107" s="76">
        <v>4490406</v>
      </c>
      <c r="AF107" s="67">
        <v>193068</v>
      </c>
      <c r="AG107" s="83">
        <v>8</v>
      </c>
      <c r="AH107" s="83">
        <v>8</v>
      </c>
      <c r="AI107" s="93">
        <v>6923171</v>
      </c>
      <c r="AJ107" s="93">
        <f t="shared" si="32"/>
        <v>6923.1710000000003</v>
      </c>
      <c r="AK107" s="117">
        <f t="shared" si="33"/>
        <v>3.5858718171835828E-2</v>
      </c>
      <c r="AL107" s="67">
        <v>1513</v>
      </c>
      <c r="AM107" s="100">
        <f t="shared" si="34"/>
        <v>0.78366171504340443</v>
      </c>
    </row>
    <row r="108" spans="1:39">
      <c r="A108" s="11">
        <v>2002</v>
      </c>
      <c r="B108" s="13">
        <v>7</v>
      </c>
      <c r="C108">
        <v>3</v>
      </c>
      <c r="D108">
        <f t="shared" si="19"/>
        <v>23</v>
      </c>
      <c r="E108" s="131">
        <f t="shared" si="20"/>
        <v>0.92</v>
      </c>
      <c r="F108">
        <v>3</v>
      </c>
      <c r="G108" s="126">
        <f t="shared" si="21"/>
        <v>33</v>
      </c>
      <c r="H108" s="129">
        <f t="shared" si="22"/>
        <v>0.94285714285714284</v>
      </c>
      <c r="I108">
        <v>3</v>
      </c>
      <c r="J108" s="126">
        <f t="shared" si="23"/>
        <v>17</v>
      </c>
      <c r="K108" s="99">
        <f t="shared" si="24"/>
        <v>0.89473684210526316</v>
      </c>
      <c r="L108" s="97">
        <f>(E108+H108+K108)/3</f>
        <v>0.91919799498746879</v>
      </c>
      <c r="M108" s="119">
        <v>0</v>
      </c>
      <c r="N108" s="70">
        <v>0</v>
      </c>
      <c r="O108" s="89">
        <v>1</v>
      </c>
      <c r="P108" s="89">
        <v>1</v>
      </c>
      <c r="Q108" s="89" t="str">
        <f t="shared" si="25"/>
        <v>011</v>
      </c>
      <c r="R108" s="89">
        <v>2</v>
      </c>
      <c r="S108" s="89">
        <f t="shared" si="26"/>
        <v>0</v>
      </c>
      <c r="T108" s="89">
        <f t="shared" si="27"/>
        <v>0</v>
      </c>
      <c r="U108" s="89">
        <f t="shared" si="28"/>
        <v>0</v>
      </c>
      <c r="V108" s="89">
        <f t="shared" si="29"/>
        <v>1</v>
      </c>
      <c r="W108" s="89">
        <f t="shared" si="30"/>
        <v>0</v>
      </c>
      <c r="X108" s="89">
        <f t="shared" si="31"/>
        <v>1</v>
      </c>
      <c r="Y108" s="71">
        <v>3.5</v>
      </c>
      <c r="Z108" s="85">
        <v>45017</v>
      </c>
      <c r="AA108">
        <v>0</v>
      </c>
      <c r="AB108">
        <v>0</v>
      </c>
      <c r="AC108" s="71">
        <v>1</v>
      </c>
      <c r="AD108" s="93">
        <v>6983.652</v>
      </c>
      <c r="AE108" s="76">
        <v>3458749</v>
      </c>
      <c r="AF108" s="67">
        <v>178017</v>
      </c>
      <c r="AG108" s="83">
        <v>0</v>
      </c>
      <c r="AH108" s="83">
        <v>0</v>
      </c>
      <c r="AI108" s="93">
        <v>9032787</v>
      </c>
      <c r="AJ108" s="93">
        <f t="shared" si="32"/>
        <v>9032.7870000000003</v>
      </c>
      <c r="AK108" s="117">
        <f t="shared" si="33"/>
        <v>5.0741148317295544E-2</v>
      </c>
      <c r="AL108" s="67">
        <v>324</v>
      </c>
      <c r="AM108" s="100">
        <f t="shared" si="34"/>
        <v>0.18200508940157401</v>
      </c>
    </row>
    <row r="109" spans="1:39">
      <c r="A109" s="11">
        <v>2002</v>
      </c>
      <c r="B109" s="13">
        <v>8</v>
      </c>
      <c r="C109">
        <v>1</v>
      </c>
      <c r="D109">
        <f t="shared" si="19"/>
        <v>25</v>
      </c>
      <c r="E109" s="131">
        <f t="shared" si="20"/>
        <v>1</v>
      </c>
      <c r="F109">
        <v>1</v>
      </c>
      <c r="G109" s="126">
        <f t="shared" si="21"/>
        <v>35</v>
      </c>
      <c r="H109" s="129">
        <f t="shared" si="22"/>
        <v>1</v>
      </c>
      <c r="I109">
        <v>1</v>
      </c>
      <c r="J109" s="126">
        <f t="shared" si="23"/>
        <v>19</v>
      </c>
      <c r="K109" s="99">
        <f t="shared" si="24"/>
        <v>1</v>
      </c>
      <c r="L109" s="97">
        <f>(E109+H109+K109)/3</f>
        <v>1</v>
      </c>
      <c r="M109" s="119">
        <v>0</v>
      </c>
      <c r="N109" s="70">
        <v>1</v>
      </c>
      <c r="O109" s="89">
        <v>0</v>
      </c>
      <c r="P109" s="89">
        <v>1</v>
      </c>
      <c r="Q109" s="89" t="str">
        <f t="shared" si="25"/>
        <v>101</v>
      </c>
      <c r="R109" s="89">
        <v>2</v>
      </c>
      <c r="S109" s="89">
        <f t="shared" si="26"/>
        <v>0</v>
      </c>
      <c r="T109" s="89">
        <f t="shared" si="27"/>
        <v>0</v>
      </c>
      <c r="U109" s="89">
        <v>1</v>
      </c>
      <c r="V109" s="89">
        <f t="shared" si="29"/>
        <v>0</v>
      </c>
      <c r="W109" s="89">
        <f t="shared" si="30"/>
        <v>0</v>
      </c>
      <c r="X109" s="89">
        <f t="shared" si="31"/>
        <v>1</v>
      </c>
      <c r="Y109" s="71">
        <v>3.8</v>
      </c>
      <c r="Z109" s="85">
        <v>37850</v>
      </c>
      <c r="AA109">
        <v>0</v>
      </c>
      <c r="AB109">
        <v>0</v>
      </c>
      <c r="AC109" s="71">
        <v>1</v>
      </c>
      <c r="AD109" s="93">
        <v>1494.2670000000001</v>
      </c>
      <c r="AE109" s="76">
        <v>806169</v>
      </c>
      <c r="AF109" s="67">
        <v>46985</v>
      </c>
      <c r="AG109" s="83">
        <v>0</v>
      </c>
      <c r="AH109" s="83">
        <v>0</v>
      </c>
      <c r="AI109" s="93">
        <v>2173600</v>
      </c>
      <c r="AJ109" s="93">
        <f t="shared" si="32"/>
        <v>2173.6</v>
      </c>
      <c r="AK109" s="117">
        <f t="shared" si="33"/>
        <v>4.6261572842396508E-2</v>
      </c>
      <c r="AL109" s="67">
        <v>168</v>
      </c>
      <c r="AM109" s="100">
        <f t="shared" si="34"/>
        <v>0.3575609236990529</v>
      </c>
    </row>
    <row r="110" spans="1:39">
      <c r="A110" s="11">
        <v>2002</v>
      </c>
      <c r="B110" s="13">
        <v>9</v>
      </c>
      <c r="C110">
        <v>2</v>
      </c>
      <c r="D110">
        <f t="shared" si="19"/>
        <v>24</v>
      </c>
      <c r="E110" s="131">
        <f t="shared" si="20"/>
        <v>0.96</v>
      </c>
      <c r="F110">
        <v>3</v>
      </c>
      <c r="G110" s="126">
        <f t="shared" si="21"/>
        <v>33</v>
      </c>
      <c r="H110" s="129">
        <f t="shared" si="22"/>
        <v>0.94285714285714284</v>
      </c>
      <c r="I110">
        <v>3</v>
      </c>
      <c r="J110" s="126">
        <f t="shared" si="23"/>
        <v>17</v>
      </c>
      <c r="K110" s="99">
        <f t="shared" si="24"/>
        <v>0.89473684210526316</v>
      </c>
      <c r="L110" s="97">
        <f>(E110+H110+K110)/3</f>
        <v>0.93253132832080199</v>
      </c>
      <c r="M110" s="119">
        <v>0</v>
      </c>
      <c r="N110" s="70">
        <v>0</v>
      </c>
      <c r="O110" s="89">
        <v>0</v>
      </c>
      <c r="P110" s="89">
        <v>0</v>
      </c>
      <c r="Q110" s="89" t="str">
        <f t="shared" si="25"/>
        <v>000</v>
      </c>
      <c r="R110" s="89">
        <v>0</v>
      </c>
      <c r="S110" s="89">
        <f t="shared" si="26"/>
        <v>0</v>
      </c>
      <c r="T110" s="89">
        <f t="shared" si="27"/>
        <v>1</v>
      </c>
      <c r="U110" s="89">
        <f t="shared" si="28"/>
        <v>0</v>
      </c>
      <c r="V110" s="89">
        <f t="shared" si="29"/>
        <v>0</v>
      </c>
      <c r="W110" s="89">
        <f t="shared" si="30"/>
        <v>0</v>
      </c>
      <c r="X110" s="89">
        <f t="shared" si="31"/>
        <v>0</v>
      </c>
      <c r="Y110" s="71">
        <v>5.2</v>
      </c>
      <c r="Z110" s="85">
        <v>31319</v>
      </c>
      <c r="AA110">
        <v>0</v>
      </c>
      <c r="AB110">
        <v>0</v>
      </c>
      <c r="AC110" s="71">
        <v>1</v>
      </c>
      <c r="AD110" s="93">
        <v>70010.244999999995</v>
      </c>
      <c r="AE110" s="76">
        <v>16689370</v>
      </c>
      <c r="AF110" s="67">
        <v>562431</v>
      </c>
      <c r="AG110" s="83">
        <v>8</v>
      </c>
      <c r="AH110" s="83">
        <v>8</v>
      </c>
      <c r="AI110" s="93">
        <v>25352237</v>
      </c>
      <c r="AJ110" s="93">
        <f t="shared" si="32"/>
        <v>25352.237000000001</v>
      </c>
      <c r="AK110" s="117">
        <f t="shared" si="33"/>
        <v>4.5076172899431222E-2</v>
      </c>
      <c r="AL110" s="67">
        <v>5306</v>
      </c>
      <c r="AM110" s="100">
        <f t="shared" si="34"/>
        <v>0.94340461318810664</v>
      </c>
    </row>
    <row r="111" spans="1:39">
      <c r="A111" s="11">
        <v>2002</v>
      </c>
      <c r="B111" s="13">
        <v>10</v>
      </c>
      <c r="C111">
        <v>1</v>
      </c>
      <c r="D111">
        <f t="shared" si="19"/>
        <v>25</v>
      </c>
      <c r="E111" s="131">
        <f t="shared" si="20"/>
        <v>1</v>
      </c>
      <c r="F111">
        <v>1</v>
      </c>
      <c r="G111" s="126">
        <f t="shared" si="21"/>
        <v>35</v>
      </c>
      <c r="H111" s="129">
        <f t="shared" si="22"/>
        <v>1</v>
      </c>
      <c r="I111">
        <v>1</v>
      </c>
      <c r="J111" s="126">
        <f t="shared" si="23"/>
        <v>19</v>
      </c>
      <c r="K111" s="99">
        <f t="shared" si="24"/>
        <v>1</v>
      </c>
      <c r="L111" s="97">
        <f>(E111+H111+K111)/3</f>
        <v>1</v>
      </c>
      <c r="M111" s="119">
        <v>0</v>
      </c>
      <c r="N111" s="70">
        <v>1</v>
      </c>
      <c r="O111" s="89">
        <v>1</v>
      </c>
      <c r="P111" s="89">
        <v>0</v>
      </c>
      <c r="Q111" s="89" t="str">
        <f t="shared" si="25"/>
        <v>110</v>
      </c>
      <c r="R111" s="89">
        <v>2</v>
      </c>
      <c r="S111" s="89">
        <f t="shared" si="26"/>
        <v>0</v>
      </c>
      <c r="T111" s="89">
        <f t="shared" si="27"/>
        <v>0</v>
      </c>
      <c r="U111" s="89">
        <v>1</v>
      </c>
      <c r="V111" s="89">
        <f t="shared" si="29"/>
        <v>0</v>
      </c>
      <c r="W111" s="89">
        <f t="shared" si="30"/>
        <v>0</v>
      </c>
      <c r="X111" s="89">
        <f t="shared" si="31"/>
        <v>1</v>
      </c>
      <c r="Y111" s="71">
        <v>4.5</v>
      </c>
      <c r="Z111" s="85">
        <v>29930</v>
      </c>
      <c r="AA111">
        <v>0</v>
      </c>
      <c r="AB111">
        <v>0</v>
      </c>
      <c r="AC111" s="71">
        <v>1</v>
      </c>
      <c r="AD111" s="93">
        <v>26057.766</v>
      </c>
      <c r="AE111" s="76">
        <v>8508256</v>
      </c>
      <c r="AF111" s="67">
        <v>325863</v>
      </c>
      <c r="AG111" s="83">
        <v>0</v>
      </c>
      <c r="AH111" s="83">
        <v>0</v>
      </c>
      <c r="AI111" s="93">
        <v>13772147</v>
      </c>
      <c r="AJ111" s="93">
        <f t="shared" si="32"/>
        <v>13772.147000000001</v>
      </c>
      <c r="AK111" s="117">
        <f t="shared" si="33"/>
        <v>4.2263610781217875E-2</v>
      </c>
      <c r="AL111" s="67">
        <v>2415</v>
      </c>
      <c r="AM111" s="100">
        <f t="shared" si="34"/>
        <v>0.74110899365684346</v>
      </c>
    </row>
    <row r="112" spans="1:39">
      <c r="A112" s="11">
        <v>2002</v>
      </c>
      <c r="B112" s="13">
        <v>11</v>
      </c>
      <c r="C112">
        <v>4</v>
      </c>
      <c r="D112">
        <f t="shared" si="19"/>
        <v>22</v>
      </c>
      <c r="E112" s="131">
        <f t="shared" si="20"/>
        <v>0.88</v>
      </c>
      <c r="F112">
        <v>4</v>
      </c>
      <c r="G112" s="126">
        <f t="shared" si="21"/>
        <v>32</v>
      </c>
      <c r="H112" s="129">
        <f t="shared" si="22"/>
        <v>0.91428571428571426</v>
      </c>
      <c r="I112">
        <v>4</v>
      </c>
      <c r="J112" s="126">
        <f t="shared" si="23"/>
        <v>16</v>
      </c>
      <c r="K112" s="99">
        <f t="shared" si="24"/>
        <v>0.84210526315789469</v>
      </c>
      <c r="L112" s="97">
        <f>(E112+H112+K112)/3</f>
        <v>0.87879699248120302</v>
      </c>
      <c r="M112" s="119">
        <v>0</v>
      </c>
      <c r="N112" s="70">
        <v>1</v>
      </c>
      <c r="O112" s="89">
        <v>1</v>
      </c>
      <c r="P112" s="89">
        <v>1</v>
      </c>
      <c r="Q112" s="89" t="str">
        <f t="shared" si="25"/>
        <v>111</v>
      </c>
      <c r="R112" s="89">
        <v>1</v>
      </c>
      <c r="S112" s="89">
        <f t="shared" si="26"/>
        <v>1</v>
      </c>
      <c r="T112" s="89">
        <f t="shared" si="27"/>
        <v>0</v>
      </c>
      <c r="U112" s="89">
        <f t="shared" si="28"/>
        <v>0</v>
      </c>
      <c r="V112" s="89">
        <f t="shared" si="29"/>
        <v>0</v>
      </c>
      <c r="W112" s="89">
        <f t="shared" si="30"/>
        <v>0</v>
      </c>
      <c r="X112" s="89">
        <f t="shared" si="31"/>
        <v>0</v>
      </c>
      <c r="Y112" s="71">
        <v>4.7</v>
      </c>
      <c r="Z112" s="85">
        <v>31399</v>
      </c>
      <c r="AA112">
        <v>0</v>
      </c>
      <c r="AB112">
        <v>0</v>
      </c>
      <c r="AC112" s="71">
        <v>1</v>
      </c>
      <c r="AD112" s="93">
        <v>2791.9389999999999</v>
      </c>
      <c r="AE112" s="76">
        <v>1239613</v>
      </c>
      <c r="AF112" s="67">
        <v>45581</v>
      </c>
      <c r="AG112" s="83">
        <v>0</v>
      </c>
      <c r="AH112" s="83">
        <v>0</v>
      </c>
      <c r="AI112" s="93">
        <v>3420671</v>
      </c>
      <c r="AJ112" s="93">
        <f t="shared" si="32"/>
        <v>3420.6709999999998</v>
      </c>
      <c r="AK112" s="117">
        <f t="shared" si="33"/>
        <v>7.5045984072310834E-2</v>
      </c>
      <c r="AL112" s="67">
        <v>377</v>
      </c>
      <c r="AM112" s="100">
        <f t="shared" si="34"/>
        <v>0.82709901055264246</v>
      </c>
    </row>
    <row r="113" spans="1:39">
      <c r="A113" s="11">
        <v>2002</v>
      </c>
      <c r="B113" s="13">
        <v>12</v>
      </c>
      <c r="C113">
        <v>12</v>
      </c>
      <c r="D113">
        <f t="shared" si="19"/>
        <v>14</v>
      </c>
      <c r="E113" s="131">
        <f t="shared" si="20"/>
        <v>0.56000000000000005</v>
      </c>
      <c r="F113">
        <v>4</v>
      </c>
      <c r="G113" s="126">
        <f t="shared" si="21"/>
        <v>32</v>
      </c>
      <c r="H113" s="129">
        <f t="shared" si="22"/>
        <v>0.91428571428571426</v>
      </c>
      <c r="I113">
        <v>12</v>
      </c>
      <c r="J113" s="126">
        <f t="shared" si="23"/>
        <v>8</v>
      </c>
      <c r="K113" s="99">
        <f t="shared" si="24"/>
        <v>0.42105263157894735</v>
      </c>
      <c r="L113" s="97">
        <f>H113</f>
        <v>0.91428571428571426</v>
      </c>
      <c r="M113" s="119">
        <v>0</v>
      </c>
      <c r="N113" s="70">
        <v>0</v>
      </c>
      <c r="O113" s="89">
        <v>0</v>
      </c>
      <c r="P113" s="89">
        <v>0</v>
      </c>
      <c r="Q113" s="89" t="str">
        <f t="shared" si="25"/>
        <v>000</v>
      </c>
      <c r="R113" s="89">
        <v>0</v>
      </c>
      <c r="S113" s="89">
        <f t="shared" si="26"/>
        <v>0</v>
      </c>
      <c r="T113" s="89">
        <f t="shared" si="27"/>
        <v>1</v>
      </c>
      <c r="U113" s="89">
        <f t="shared" si="28"/>
        <v>0</v>
      </c>
      <c r="V113" s="89">
        <f t="shared" si="29"/>
        <v>0</v>
      </c>
      <c r="W113" s="89">
        <f t="shared" si="30"/>
        <v>0</v>
      </c>
      <c r="X113" s="89">
        <f t="shared" si="31"/>
        <v>0</v>
      </c>
      <c r="Y113" s="71">
        <v>5.7</v>
      </c>
      <c r="Z113" s="85">
        <v>26182</v>
      </c>
      <c r="AA113">
        <v>0</v>
      </c>
      <c r="AB113">
        <v>0</v>
      </c>
      <c r="AC113" s="71">
        <v>1</v>
      </c>
      <c r="AD113" s="67">
        <v>1440.4469999999999</v>
      </c>
      <c r="AE113" s="76">
        <v>1340372</v>
      </c>
      <c r="AF113" s="67">
        <v>38897</v>
      </c>
      <c r="AG113" s="83">
        <v>0</v>
      </c>
      <c r="AH113" s="83">
        <v>0</v>
      </c>
      <c r="AI113" s="93">
        <v>2271075</v>
      </c>
      <c r="AJ113" s="93">
        <f t="shared" si="32"/>
        <v>2271.0749999999998</v>
      </c>
      <c r="AK113" s="117">
        <f t="shared" si="33"/>
        <v>5.8386893590765349E-2</v>
      </c>
      <c r="AL113" s="67">
        <v>1960</v>
      </c>
      <c r="AM113" s="100">
        <f t="shared" si="34"/>
        <v>5.0389490192045656</v>
      </c>
    </row>
    <row r="114" spans="1:39">
      <c r="A114" s="11">
        <v>2002</v>
      </c>
      <c r="B114" s="13">
        <v>13</v>
      </c>
      <c r="C114">
        <v>3</v>
      </c>
      <c r="D114">
        <f t="shared" si="19"/>
        <v>23</v>
      </c>
      <c r="E114" s="131">
        <f t="shared" si="20"/>
        <v>0.92</v>
      </c>
      <c r="F114">
        <v>3</v>
      </c>
      <c r="G114" s="126">
        <f t="shared" si="21"/>
        <v>33</v>
      </c>
      <c r="H114" s="129">
        <f t="shared" si="22"/>
        <v>0.94285714285714284</v>
      </c>
      <c r="I114">
        <v>2</v>
      </c>
      <c r="J114" s="126">
        <f t="shared" si="23"/>
        <v>18</v>
      </c>
      <c r="K114" s="99">
        <f t="shared" si="24"/>
        <v>0.94736842105263153</v>
      </c>
      <c r="L114" s="97">
        <f>(E114+H114+K114)/3</f>
        <v>0.93674185463659143</v>
      </c>
      <c r="M114" s="119">
        <v>0</v>
      </c>
      <c r="N114" s="70">
        <v>0</v>
      </c>
      <c r="O114" s="89">
        <v>1</v>
      </c>
      <c r="P114" s="89">
        <v>0</v>
      </c>
      <c r="Q114" s="89" t="str">
        <f t="shared" si="25"/>
        <v>010</v>
      </c>
      <c r="R114" s="89">
        <v>2</v>
      </c>
      <c r="S114" s="89">
        <f t="shared" si="26"/>
        <v>0</v>
      </c>
      <c r="T114" s="89">
        <f t="shared" si="27"/>
        <v>0</v>
      </c>
      <c r="U114" s="89">
        <f t="shared" si="28"/>
        <v>0</v>
      </c>
      <c r="V114" s="89">
        <v>1</v>
      </c>
      <c r="W114" s="89">
        <f t="shared" si="30"/>
        <v>0</v>
      </c>
      <c r="X114" s="89">
        <f t="shared" si="31"/>
        <v>1</v>
      </c>
      <c r="Y114" s="71">
        <v>5.9</v>
      </c>
      <c r="Z114" s="85">
        <v>34483</v>
      </c>
      <c r="AA114">
        <v>0</v>
      </c>
      <c r="AB114">
        <v>0</v>
      </c>
      <c r="AC114" s="71">
        <v>1</v>
      </c>
      <c r="AD114" s="67">
        <v>46175.608999999997</v>
      </c>
      <c r="AE114" s="76">
        <v>12525556</v>
      </c>
      <c r="AF114" s="67">
        <v>513947</v>
      </c>
      <c r="AG114" s="83">
        <v>0</v>
      </c>
      <c r="AH114" s="83">
        <v>0</v>
      </c>
      <c r="AI114" s="93">
        <v>22474774</v>
      </c>
      <c r="AJ114" s="93">
        <f t="shared" si="32"/>
        <v>22474.774000000001</v>
      </c>
      <c r="AK114" s="117">
        <f t="shared" si="33"/>
        <v>4.372975034390706E-2</v>
      </c>
      <c r="AL114" s="67">
        <v>2461</v>
      </c>
      <c r="AM114" s="100">
        <f t="shared" si="34"/>
        <v>0.47884314919631793</v>
      </c>
    </row>
    <row r="115" spans="1:39">
      <c r="A115" s="11">
        <v>2002</v>
      </c>
      <c r="B115" s="13">
        <v>14</v>
      </c>
      <c r="C115">
        <v>2</v>
      </c>
      <c r="D115">
        <f t="shared" si="19"/>
        <v>24</v>
      </c>
      <c r="E115" s="131">
        <f t="shared" si="20"/>
        <v>0.96</v>
      </c>
      <c r="F115">
        <v>2</v>
      </c>
      <c r="G115" s="126">
        <f t="shared" si="21"/>
        <v>34</v>
      </c>
      <c r="H115" s="129">
        <f t="shared" si="22"/>
        <v>0.97142857142857142</v>
      </c>
      <c r="I115">
        <v>12</v>
      </c>
      <c r="J115" s="126">
        <f t="shared" si="23"/>
        <v>8</v>
      </c>
      <c r="K115" s="99">
        <f t="shared" si="24"/>
        <v>0.42105263157894735</v>
      </c>
      <c r="L115" s="97">
        <f>(E115+H115)/2</f>
        <v>0.96571428571428575</v>
      </c>
      <c r="M115" s="119">
        <v>0</v>
      </c>
      <c r="N115" s="70">
        <v>1</v>
      </c>
      <c r="O115" s="89">
        <v>1</v>
      </c>
      <c r="P115" s="89">
        <v>0</v>
      </c>
      <c r="Q115" s="89" t="str">
        <f t="shared" si="25"/>
        <v>110</v>
      </c>
      <c r="R115" s="89">
        <v>2</v>
      </c>
      <c r="S115" s="89">
        <f t="shared" si="26"/>
        <v>0</v>
      </c>
      <c r="T115" s="89">
        <f t="shared" si="27"/>
        <v>0</v>
      </c>
      <c r="U115" s="89">
        <v>1</v>
      </c>
      <c r="V115" s="89">
        <f t="shared" si="29"/>
        <v>0</v>
      </c>
      <c r="W115" s="89">
        <f t="shared" si="30"/>
        <v>0</v>
      </c>
      <c r="X115" s="89">
        <f t="shared" si="31"/>
        <v>1</v>
      </c>
      <c r="Y115" s="71">
        <v>5</v>
      </c>
      <c r="Z115" s="85">
        <v>28941</v>
      </c>
      <c r="AA115">
        <v>0</v>
      </c>
      <c r="AB115">
        <v>0</v>
      </c>
      <c r="AC115" s="71">
        <v>1</v>
      </c>
      <c r="AD115" s="67">
        <v>14614.998</v>
      </c>
      <c r="AE115" s="76">
        <v>6155967</v>
      </c>
      <c r="AF115" s="67">
        <v>214497</v>
      </c>
      <c r="AG115" s="83">
        <v>0</v>
      </c>
      <c r="AH115" s="83">
        <v>0</v>
      </c>
      <c r="AI115" s="93">
        <v>10200590</v>
      </c>
      <c r="AJ115" s="93">
        <f t="shared" si="32"/>
        <v>10200.59</v>
      </c>
      <c r="AK115" s="117">
        <f t="shared" si="33"/>
        <v>4.7555863252166701E-2</v>
      </c>
      <c r="AL115" s="67">
        <v>1888</v>
      </c>
      <c r="AM115" s="100">
        <f t="shared" si="34"/>
        <v>0.8801987906590768</v>
      </c>
    </row>
    <row r="116" spans="1:39">
      <c r="A116" s="11">
        <v>2002</v>
      </c>
      <c r="B116" s="13">
        <v>15</v>
      </c>
      <c r="C116">
        <v>2</v>
      </c>
      <c r="D116">
        <f t="shared" si="19"/>
        <v>24</v>
      </c>
      <c r="E116" s="131">
        <f t="shared" si="20"/>
        <v>0.96</v>
      </c>
      <c r="F116">
        <v>2</v>
      </c>
      <c r="G116" s="126">
        <f t="shared" si="21"/>
        <v>34</v>
      </c>
      <c r="H116" s="129">
        <f t="shared" si="22"/>
        <v>0.97142857142857142</v>
      </c>
      <c r="I116">
        <v>3</v>
      </c>
      <c r="J116" s="126">
        <f t="shared" si="23"/>
        <v>17</v>
      </c>
      <c r="K116" s="99">
        <f t="shared" si="24"/>
        <v>0.89473684210526316</v>
      </c>
      <c r="L116" s="97">
        <f>(E116+H116+K116)/3</f>
        <v>0.94205513784461159</v>
      </c>
      <c r="M116" s="119">
        <v>0</v>
      </c>
      <c r="N116" s="70">
        <v>1</v>
      </c>
      <c r="O116" s="89">
        <v>0</v>
      </c>
      <c r="P116" s="89">
        <v>0</v>
      </c>
      <c r="Q116" s="89" t="str">
        <f t="shared" si="25"/>
        <v>100</v>
      </c>
      <c r="R116" s="89">
        <v>2</v>
      </c>
      <c r="S116" s="89">
        <f t="shared" si="26"/>
        <v>0</v>
      </c>
      <c r="T116" s="89">
        <f t="shared" si="27"/>
        <v>0</v>
      </c>
      <c r="U116" s="89">
        <f t="shared" si="28"/>
        <v>1</v>
      </c>
      <c r="V116" s="89">
        <f t="shared" si="29"/>
        <v>0</v>
      </c>
      <c r="W116" s="89">
        <f t="shared" si="30"/>
        <v>0</v>
      </c>
      <c r="X116" s="89">
        <f t="shared" si="31"/>
        <v>1</v>
      </c>
      <c r="Y116" s="71">
        <v>3.3</v>
      </c>
      <c r="Z116" s="85">
        <v>28956</v>
      </c>
      <c r="AA116">
        <v>0</v>
      </c>
      <c r="AB116">
        <v>0</v>
      </c>
      <c r="AC116" s="71">
        <v>1</v>
      </c>
      <c r="AD116" s="67">
        <v>5781.4080000000004</v>
      </c>
      <c r="AE116" s="76">
        <v>2934234</v>
      </c>
      <c r="AF116" s="67">
        <v>100221</v>
      </c>
      <c r="AG116" s="83">
        <v>0</v>
      </c>
      <c r="AH116" s="83">
        <v>0</v>
      </c>
      <c r="AI116" s="93">
        <v>5006251</v>
      </c>
      <c r="AJ116" s="93">
        <f t="shared" si="32"/>
        <v>5006.2510000000002</v>
      </c>
      <c r="AK116" s="117">
        <f t="shared" si="33"/>
        <v>4.9952115824028899E-2</v>
      </c>
      <c r="AL116" s="67">
        <v>3792</v>
      </c>
      <c r="AM116" s="100">
        <f t="shared" si="34"/>
        <v>3.7836381596671353</v>
      </c>
    </row>
    <row r="117" spans="1:39">
      <c r="A117" s="11">
        <v>2002</v>
      </c>
      <c r="B117" s="13">
        <v>16</v>
      </c>
      <c r="C117">
        <v>2</v>
      </c>
      <c r="D117">
        <f t="shared" si="19"/>
        <v>24</v>
      </c>
      <c r="E117" s="131">
        <f t="shared" si="20"/>
        <v>0.96</v>
      </c>
      <c r="F117">
        <v>2</v>
      </c>
      <c r="G117" s="126">
        <f t="shared" si="21"/>
        <v>34</v>
      </c>
      <c r="H117" s="129">
        <f t="shared" si="22"/>
        <v>0.97142857142857142</v>
      </c>
      <c r="I117">
        <v>12</v>
      </c>
      <c r="J117" s="126">
        <f t="shared" si="23"/>
        <v>8</v>
      </c>
      <c r="K117" s="99">
        <f t="shared" si="24"/>
        <v>0.42105263157894735</v>
      </c>
      <c r="L117" s="97">
        <f>(E117+H117)/2</f>
        <v>0.96571428571428575</v>
      </c>
      <c r="M117" s="119">
        <v>0</v>
      </c>
      <c r="N117" s="70">
        <v>0</v>
      </c>
      <c r="O117" s="89">
        <v>0</v>
      </c>
      <c r="P117" s="89">
        <v>0</v>
      </c>
      <c r="Q117" s="89" t="str">
        <f t="shared" si="25"/>
        <v>000</v>
      </c>
      <c r="R117" s="89">
        <v>0</v>
      </c>
      <c r="S117" s="89">
        <f t="shared" si="26"/>
        <v>0</v>
      </c>
      <c r="T117" s="89">
        <f t="shared" si="27"/>
        <v>1</v>
      </c>
      <c r="U117" s="89">
        <f t="shared" si="28"/>
        <v>0</v>
      </c>
      <c r="V117" s="89">
        <f t="shared" si="29"/>
        <v>0</v>
      </c>
      <c r="W117" s="89">
        <f t="shared" si="30"/>
        <v>0</v>
      </c>
      <c r="X117" s="89">
        <f t="shared" si="31"/>
        <v>0</v>
      </c>
      <c r="Y117" s="71">
        <v>4.3</v>
      </c>
      <c r="Z117" s="85">
        <v>29385</v>
      </c>
      <c r="AA117">
        <v>0</v>
      </c>
      <c r="AB117">
        <v>0</v>
      </c>
      <c r="AC117" s="71">
        <v>1</v>
      </c>
      <c r="AD117" s="67">
        <v>10024.66</v>
      </c>
      <c r="AE117" s="76">
        <v>2713535</v>
      </c>
      <c r="AF117" s="67">
        <v>91952</v>
      </c>
      <c r="AG117" s="83">
        <v>0</v>
      </c>
      <c r="AH117" s="83">
        <v>0</v>
      </c>
      <c r="AI117" s="93">
        <v>4808361</v>
      </c>
      <c r="AJ117" s="93">
        <f t="shared" si="32"/>
        <v>4808.3609999999999</v>
      </c>
      <c r="AK117" s="117">
        <f t="shared" si="33"/>
        <v>5.2292076300678614E-2</v>
      </c>
      <c r="AL117" s="67">
        <v>1721</v>
      </c>
      <c r="AM117" s="100">
        <f t="shared" si="34"/>
        <v>1.8716286758308682</v>
      </c>
    </row>
    <row r="118" spans="1:39">
      <c r="A118" s="11">
        <v>2002</v>
      </c>
      <c r="B118" s="13">
        <v>17</v>
      </c>
      <c r="C118">
        <v>4</v>
      </c>
      <c r="D118">
        <f t="shared" si="19"/>
        <v>22</v>
      </c>
      <c r="E118" s="131">
        <f t="shared" si="20"/>
        <v>0.88</v>
      </c>
      <c r="F118">
        <v>3</v>
      </c>
      <c r="G118" s="126">
        <f t="shared" si="21"/>
        <v>33</v>
      </c>
      <c r="H118" s="129">
        <f t="shared" si="22"/>
        <v>0.94285714285714284</v>
      </c>
      <c r="I118">
        <v>12</v>
      </c>
      <c r="J118" s="126">
        <f t="shared" si="23"/>
        <v>8</v>
      </c>
      <c r="K118" s="99">
        <f t="shared" si="24"/>
        <v>0.42105263157894735</v>
      </c>
      <c r="L118" s="97">
        <f>(E118+H118)/2</f>
        <v>0.91142857142857148</v>
      </c>
      <c r="M118" s="119">
        <v>0</v>
      </c>
      <c r="N118" s="70">
        <v>1</v>
      </c>
      <c r="O118" s="89">
        <v>1</v>
      </c>
      <c r="P118" s="89">
        <v>0</v>
      </c>
      <c r="Q118" s="89" t="str">
        <f t="shared" si="25"/>
        <v>110</v>
      </c>
      <c r="R118" s="89">
        <v>2</v>
      </c>
      <c r="S118" s="89">
        <f t="shared" si="26"/>
        <v>0</v>
      </c>
      <c r="T118" s="89">
        <f t="shared" si="27"/>
        <v>0</v>
      </c>
      <c r="U118" s="89">
        <v>1</v>
      </c>
      <c r="V118" s="89">
        <f t="shared" si="29"/>
        <v>0</v>
      </c>
      <c r="W118" s="89">
        <f t="shared" si="30"/>
        <v>0</v>
      </c>
      <c r="X118" s="89">
        <f t="shared" si="31"/>
        <v>1</v>
      </c>
      <c r="Y118" s="71">
        <v>5.4</v>
      </c>
      <c r="Z118" s="85">
        <v>25965</v>
      </c>
      <c r="AA118">
        <v>0</v>
      </c>
      <c r="AB118">
        <v>0</v>
      </c>
      <c r="AC118" s="71">
        <v>1</v>
      </c>
      <c r="AD118" s="67">
        <v>19954.998</v>
      </c>
      <c r="AE118" s="76">
        <v>4089875</v>
      </c>
      <c r="AF118" s="67">
        <v>123039</v>
      </c>
      <c r="AG118" s="83">
        <v>0</v>
      </c>
      <c r="AH118" s="83">
        <v>0</v>
      </c>
      <c r="AI118" s="93">
        <v>7974690</v>
      </c>
      <c r="AJ118" s="93">
        <f t="shared" si="32"/>
        <v>7974.69</v>
      </c>
      <c r="AK118" s="117">
        <f t="shared" si="33"/>
        <v>6.4814327164557581E-2</v>
      </c>
      <c r="AL118" s="67">
        <v>1686</v>
      </c>
      <c r="AM118" s="100">
        <f t="shared" si="34"/>
        <v>1.3702972228317849</v>
      </c>
    </row>
    <row r="119" spans="1:39">
      <c r="A119" s="11">
        <v>2002</v>
      </c>
      <c r="B119" s="13">
        <v>18</v>
      </c>
      <c r="C119">
        <v>6</v>
      </c>
      <c r="D119">
        <f t="shared" si="19"/>
        <v>20</v>
      </c>
      <c r="E119" s="131">
        <f t="shared" si="20"/>
        <v>0.8</v>
      </c>
      <c r="F119">
        <v>6</v>
      </c>
      <c r="G119" s="126">
        <f t="shared" si="21"/>
        <v>30</v>
      </c>
      <c r="H119" s="129">
        <f t="shared" si="22"/>
        <v>0.8571428571428571</v>
      </c>
      <c r="I119">
        <v>6</v>
      </c>
      <c r="J119" s="126">
        <f t="shared" si="23"/>
        <v>14</v>
      </c>
      <c r="K119" s="99">
        <f t="shared" si="24"/>
        <v>0.73684210526315785</v>
      </c>
      <c r="L119" s="97">
        <f t="shared" ref="L119:L126" si="38">(E119+H119+K119)/3</f>
        <v>0.7979949874686717</v>
      </c>
      <c r="M119" s="119">
        <v>0</v>
      </c>
      <c r="N119" s="70">
        <v>0</v>
      </c>
      <c r="O119" s="89">
        <v>1</v>
      </c>
      <c r="P119" s="89">
        <v>1</v>
      </c>
      <c r="Q119" s="89" t="str">
        <f t="shared" si="25"/>
        <v>011</v>
      </c>
      <c r="R119" s="89">
        <v>2</v>
      </c>
      <c r="S119" s="89">
        <f t="shared" si="26"/>
        <v>0</v>
      </c>
      <c r="T119" s="89">
        <f t="shared" si="27"/>
        <v>0</v>
      </c>
      <c r="U119" s="89">
        <f t="shared" si="28"/>
        <v>0</v>
      </c>
      <c r="V119" s="89">
        <f t="shared" si="29"/>
        <v>1</v>
      </c>
      <c r="W119" s="89">
        <f t="shared" si="30"/>
        <v>0</v>
      </c>
      <c r="X119" s="89">
        <f t="shared" si="31"/>
        <v>1</v>
      </c>
      <c r="Y119" s="71">
        <v>5.9</v>
      </c>
      <c r="Z119" s="85">
        <v>25868</v>
      </c>
      <c r="AA119">
        <v>0</v>
      </c>
      <c r="AB119">
        <v>0</v>
      </c>
      <c r="AC119" s="71">
        <v>1</v>
      </c>
      <c r="AD119" s="67">
        <v>11752.84</v>
      </c>
      <c r="AE119" s="76">
        <v>4497267</v>
      </c>
      <c r="AF119" s="67">
        <v>140451</v>
      </c>
      <c r="AG119" s="83">
        <v>0</v>
      </c>
      <c r="AH119" s="83">
        <v>0</v>
      </c>
      <c r="AI119" s="93">
        <v>7356936</v>
      </c>
      <c r="AJ119" s="93">
        <f t="shared" si="32"/>
        <v>7356.9359999999997</v>
      </c>
      <c r="AK119" s="117">
        <f t="shared" si="33"/>
        <v>5.238080184548348E-2</v>
      </c>
      <c r="AL119" s="67">
        <v>1015</v>
      </c>
      <c r="AM119" s="100">
        <f t="shared" si="34"/>
        <v>0.72267196388776156</v>
      </c>
    </row>
    <row r="120" spans="1:39">
      <c r="A120" s="11">
        <v>2002</v>
      </c>
      <c r="B120" s="13">
        <v>19</v>
      </c>
      <c r="C120">
        <v>2</v>
      </c>
      <c r="D120">
        <f t="shared" si="19"/>
        <v>24</v>
      </c>
      <c r="E120" s="131">
        <f t="shared" si="20"/>
        <v>0.96</v>
      </c>
      <c r="F120">
        <v>3</v>
      </c>
      <c r="G120" s="126">
        <f t="shared" si="21"/>
        <v>33</v>
      </c>
      <c r="H120" s="129">
        <f t="shared" si="22"/>
        <v>0.94285714285714284</v>
      </c>
      <c r="I120">
        <v>2</v>
      </c>
      <c r="J120" s="126">
        <f t="shared" si="23"/>
        <v>18</v>
      </c>
      <c r="K120" s="99">
        <f t="shared" si="24"/>
        <v>0.94736842105263153</v>
      </c>
      <c r="L120" s="97">
        <f t="shared" si="38"/>
        <v>0.95007518796992485</v>
      </c>
      <c r="M120" s="119">
        <v>0</v>
      </c>
      <c r="N120" s="70">
        <v>2</v>
      </c>
      <c r="O120" s="89">
        <v>1</v>
      </c>
      <c r="P120" s="89">
        <v>1</v>
      </c>
      <c r="Q120" s="89" t="str">
        <f t="shared" si="25"/>
        <v>211</v>
      </c>
      <c r="R120" s="89">
        <v>2</v>
      </c>
      <c r="S120" s="89">
        <f t="shared" si="26"/>
        <v>0</v>
      </c>
      <c r="T120" s="89">
        <f t="shared" si="27"/>
        <v>0</v>
      </c>
      <c r="U120" s="89">
        <f t="shared" si="28"/>
        <v>0</v>
      </c>
      <c r="V120" s="89">
        <f t="shared" si="29"/>
        <v>0</v>
      </c>
      <c r="W120" s="89">
        <f t="shared" si="30"/>
        <v>1</v>
      </c>
      <c r="X120" s="89">
        <f t="shared" si="31"/>
        <v>1</v>
      </c>
      <c r="Y120" s="71">
        <v>3.9</v>
      </c>
      <c r="Z120" s="85">
        <v>29442</v>
      </c>
      <c r="AA120">
        <v>0</v>
      </c>
      <c r="AB120">
        <v>0</v>
      </c>
      <c r="AC120" s="71">
        <v>1</v>
      </c>
      <c r="AD120" s="67">
        <v>2024.883</v>
      </c>
      <c r="AE120" s="76">
        <v>1295960</v>
      </c>
      <c r="AF120" s="67">
        <v>40520</v>
      </c>
      <c r="AG120" s="83">
        <v>8</v>
      </c>
      <c r="AH120" s="83">
        <v>8</v>
      </c>
      <c r="AI120" s="93">
        <v>2626830</v>
      </c>
      <c r="AJ120" s="93">
        <f t="shared" si="32"/>
        <v>2626.83</v>
      </c>
      <c r="AK120" s="117">
        <f t="shared" si="33"/>
        <v>6.4827986179664357E-2</v>
      </c>
      <c r="AL120" s="67">
        <v>789</v>
      </c>
      <c r="AM120" s="100">
        <f t="shared" si="34"/>
        <v>1.9471865745310957</v>
      </c>
    </row>
    <row r="121" spans="1:39">
      <c r="A121" s="11">
        <v>2002</v>
      </c>
      <c r="B121" s="13">
        <v>20</v>
      </c>
      <c r="C121">
        <v>1</v>
      </c>
      <c r="D121">
        <f t="shared" si="19"/>
        <v>25</v>
      </c>
      <c r="E121" s="131">
        <f t="shared" si="20"/>
        <v>1</v>
      </c>
      <c r="F121">
        <v>1</v>
      </c>
      <c r="G121" s="126">
        <f t="shared" si="21"/>
        <v>35</v>
      </c>
      <c r="H121" s="129">
        <f t="shared" si="22"/>
        <v>1</v>
      </c>
      <c r="I121">
        <v>1</v>
      </c>
      <c r="J121" s="126">
        <f t="shared" si="23"/>
        <v>19</v>
      </c>
      <c r="K121" s="99">
        <f t="shared" si="24"/>
        <v>1</v>
      </c>
      <c r="L121" s="97">
        <f t="shared" si="38"/>
        <v>1</v>
      </c>
      <c r="M121" s="119">
        <v>0</v>
      </c>
      <c r="N121" s="70">
        <v>1</v>
      </c>
      <c r="O121" s="89">
        <v>1</v>
      </c>
      <c r="P121" s="89">
        <v>1</v>
      </c>
      <c r="Q121" s="89" t="str">
        <f t="shared" si="25"/>
        <v>111</v>
      </c>
      <c r="R121" s="89">
        <v>1</v>
      </c>
      <c r="S121" s="89">
        <f t="shared" si="26"/>
        <v>1</v>
      </c>
      <c r="T121" s="89">
        <f t="shared" si="27"/>
        <v>0</v>
      </c>
      <c r="U121" s="89">
        <f t="shared" si="28"/>
        <v>0</v>
      </c>
      <c r="V121" s="89">
        <f t="shared" si="29"/>
        <v>0</v>
      </c>
      <c r="W121" s="89">
        <f t="shared" si="30"/>
        <v>0</v>
      </c>
      <c r="X121" s="89">
        <f t="shared" si="31"/>
        <v>0</v>
      </c>
      <c r="Y121" s="71">
        <v>4.7</v>
      </c>
      <c r="Z121" s="85">
        <v>37792</v>
      </c>
      <c r="AA121">
        <v>0</v>
      </c>
      <c r="AB121">
        <v>0</v>
      </c>
      <c r="AC121" s="71">
        <v>1</v>
      </c>
      <c r="AD121" s="67">
        <v>13354.397999999999</v>
      </c>
      <c r="AE121" s="76">
        <v>5440389</v>
      </c>
      <c r="AF121" s="67">
        <v>217004</v>
      </c>
      <c r="AG121" s="83">
        <v>0</v>
      </c>
      <c r="AH121" s="83">
        <v>0</v>
      </c>
      <c r="AI121" s="93">
        <v>10821276</v>
      </c>
      <c r="AJ121" s="93">
        <f t="shared" si="32"/>
        <v>10821.276</v>
      </c>
      <c r="AK121" s="117">
        <f t="shared" si="33"/>
        <v>4.9866712134338534E-2</v>
      </c>
      <c r="AL121" s="67">
        <v>540</v>
      </c>
      <c r="AM121" s="100">
        <f t="shared" si="34"/>
        <v>0.24884333929328489</v>
      </c>
    </row>
    <row r="122" spans="1:39">
      <c r="A122" s="11">
        <v>2002</v>
      </c>
      <c r="B122" s="13">
        <v>21</v>
      </c>
      <c r="C122">
        <v>4</v>
      </c>
      <c r="D122">
        <f t="shared" si="19"/>
        <v>22</v>
      </c>
      <c r="E122" s="131">
        <f t="shared" si="20"/>
        <v>0.88</v>
      </c>
      <c r="F122">
        <v>3</v>
      </c>
      <c r="G122" s="126">
        <f t="shared" si="21"/>
        <v>33</v>
      </c>
      <c r="H122" s="129">
        <f t="shared" si="22"/>
        <v>0.94285714285714284</v>
      </c>
      <c r="I122">
        <v>4</v>
      </c>
      <c r="J122" s="126">
        <f t="shared" si="23"/>
        <v>16</v>
      </c>
      <c r="K122" s="99">
        <f t="shared" si="24"/>
        <v>0.84210526315789469</v>
      </c>
      <c r="L122" s="97">
        <f t="shared" si="38"/>
        <v>0.88832080200501251</v>
      </c>
      <c r="M122" s="119">
        <v>0</v>
      </c>
      <c r="N122" s="70">
        <v>0</v>
      </c>
      <c r="O122" s="89">
        <v>1</v>
      </c>
      <c r="P122" s="89">
        <v>1</v>
      </c>
      <c r="Q122" s="89" t="str">
        <f t="shared" si="25"/>
        <v>011</v>
      </c>
      <c r="R122" s="89">
        <v>2</v>
      </c>
      <c r="S122" s="89">
        <f t="shared" si="26"/>
        <v>0</v>
      </c>
      <c r="T122" s="89">
        <f t="shared" si="27"/>
        <v>0</v>
      </c>
      <c r="U122" s="89">
        <f t="shared" si="28"/>
        <v>0</v>
      </c>
      <c r="V122" s="89">
        <f t="shared" si="29"/>
        <v>1</v>
      </c>
      <c r="W122" s="89">
        <f t="shared" si="30"/>
        <v>0</v>
      </c>
      <c r="X122" s="89">
        <f t="shared" si="31"/>
        <v>1</v>
      </c>
      <c r="Y122" s="71">
        <v>4.4000000000000004</v>
      </c>
      <c r="Z122" s="85">
        <v>39856</v>
      </c>
      <c r="AA122">
        <v>0</v>
      </c>
      <c r="AB122">
        <v>0</v>
      </c>
      <c r="AC122" s="71">
        <v>1</v>
      </c>
      <c r="AD122" s="67">
        <v>20106.252</v>
      </c>
      <c r="AE122" s="76">
        <v>6417206</v>
      </c>
      <c r="AF122" s="67">
        <v>304012</v>
      </c>
      <c r="AG122" s="83">
        <v>0</v>
      </c>
      <c r="AH122" s="83">
        <v>0</v>
      </c>
      <c r="AI122" s="93">
        <v>14822592</v>
      </c>
      <c r="AJ122" s="93">
        <f t="shared" si="32"/>
        <v>14822.592000000001</v>
      </c>
      <c r="AK122" s="117">
        <f t="shared" si="33"/>
        <v>4.8756601713090278E-2</v>
      </c>
      <c r="AL122" s="67">
        <v>689</v>
      </c>
      <c r="AM122" s="100">
        <f t="shared" si="34"/>
        <v>0.22663579069247269</v>
      </c>
    </row>
    <row r="123" spans="1:39">
      <c r="A123" s="11">
        <v>2002</v>
      </c>
      <c r="B123" s="13">
        <v>22</v>
      </c>
      <c r="C123">
        <v>1</v>
      </c>
      <c r="D123">
        <f t="shared" si="19"/>
        <v>25</v>
      </c>
      <c r="E123" s="131">
        <f t="shared" si="20"/>
        <v>1</v>
      </c>
      <c r="F123">
        <v>1</v>
      </c>
      <c r="G123" s="126">
        <f t="shared" si="21"/>
        <v>35</v>
      </c>
      <c r="H123" s="129">
        <f t="shared" si="22"/>
        <v>1</v>
      </c>
      <c r="I123">
        <v>2</v>
      </c>
      <c r="J123" s="126">
        <f t="shared" si="23"/>
        <v>18</v>
      </c>
      <c r="K123" s="99">
        <f t="shared" si="24"/>
        <v>0.94736842105263153</v>
      </c>
      <c r="L123" s="97">
        <f t="shared" si="38"/>
        <v>0.98245614035087714</v>
      </c>
      <c r="M123" s="119">
        <v>0</v>
      </c>
      <c r="N123" s="70">
        <v>0</v>
      </c>
      <c r="O123" s="89">
        <v>1</v>
      </c>
      <c r="P123" s="89">
        <v>0</v>
      </c>
      <c r="Q123" s="89" t="str">
        <f t="shared" si="25"/>
        <v>010</v>
      </c>
      <c r="R123" s="89">
        <v>2</v>
      </c>
      <c r="S123" s="89">
        <f t="shared" si="26"/>
        <v>0</v>
      </c>
      <c r="T123" s="89">
        <f t="shared" si="27"/>
        <v>0</v>
      </c>
      <c r="U123" s="89">
        <f t="shared" si="28"/>
        <v>0</v>
      </c>
      <c r="V123" s="89">
        <v>1</v>
      </c>
      <c r="W123" s="89">
        <f t="shared" si="30"/>
        <v>0</v>
      </c>
      <c r="X123" s="89">
        <f t="shared" si="31"/>
        <v>1</v>
      </c>
      <c r="Y123" s="71">
        <v>6.2</v>
      </c>
      <c r="Z123" s="85">
        <v>30729</v>
      </c>
      <c r="AA123">
        <v>0</v>
      </c>
      <c r="AB123">
        <v>0</v>
      </c>
      <c r="AC123" s="71">
        <v>1</v>
      </c>
      <c r="AD123" s="67">
        <v>32247.782999999999</v>
      </c>
      <c r="AE123" s="76">
        <v>10015710</v>
      </c>
      <c r="AF123" s="67">
        <v>364465</v>
      </c>
      <c r="AG123" s="83">
        <v>6</v>
      </c>
      <c r="AH123" s="83">
        <v>8</v>
      </c>
      <c r="AI123" s="93">
        <v>21864052</v>
      </c>
      <c r="AJ123" s="93">
        <f t="shared" si="32"/>
        <v>21864.052</v>
      </c>
      <c r="AK123" s="117">
        <f t="shared" si="33"/>
        <v>5.9989442058908264E-2</v>
      </c>
      <c r="AL123" s="67">
        <v>1679</v>
      </c>
      <c r="AM123" s="100">
        <f t="shared" si="34"/>
        <v>0.46067523630526935</v>
      </c>
    </row>
    <row r="124" spans="1:39">
      <c r="A124" s="11">
        <v>2002</v>
      </c>
      <c r="B124" s="13">
        <v>23</v>
      </c>
      <c r="C124">
        <v>1</v>
      </c>
      <c r="D124">
        <f t="shared" si="19"/>
        <v>25</v>
      </c>
      <c r="E124" s="131">
        <f t="shared" si="20"/>
        <v>1</v>
      </c>
      <c r="F124">
        <v>1</v>
      </c>
      <c r="G124" s="126">
        <f t="shared" si="21"/>
        <v>35</v>
      </c>
      <c r="H124" s="129">
        <f t="shared" si="22"/>
        <v>1</v>
      </c>
      <c r="I124">
        <v>1</v>
      </c>
      <c r="J124" s="126">
        <f t="shared" si="23"/>
        <v>19</v>
      </c>
      <c r="K124" s="99">
        <f t="shared" si="24"/>
        <v>1</v>
      </c>
      <c r="L124" s="97">
        <f t="shared" si="38"/>
        <v>1</v>
      </c>
      <c r="M124" s="119">
        <v>0</v>
      </c>
      <c r="N124" s="70">
        <v>2</v>
      </c>
      <c r="O124" s="89">
        <v>0</v>
      </c>
      <c r="P124" s="89">
        <v>1</v>
      </c>
      <c r="Q124" s="89" t="str">
        <f t="shared" si="25"/>
        <v>201</v>
      </c>
      <c r="R124" s="89">
        <v>2</v>
      </c>
      <c r="S124" s="89">
        <f t="shared" si="26"/>
        <v>0</v>
      </c>
      <c r="T124" s="89">
        <f t="shared" si="27"/>
        <v>0</v>
      </c>
      <c r="U124" s="89">
        <f t="shared" si="28"/>
        <v>0</v>
      </c>
      <c r="V124" s="89">
        <f t="shared" si="29"/>
        <v>0</v>
      </c>
      <c r="W124" s="89">
        <v>1</v>
      </c>
      <c r="X124" s="89">
        <f t="shared" si="31"/>
        <v>1</v>
      </c>
      <c r="Y124">
        <v>4.0999999999999996</v>
      </c>
      <c r="Z124" s="85">
        <v>33754</v>
      </c>
      <c r="AA124">
        <v>0</v>
      </c>
      <c r="AB124">
        <v>0</v>
      </c>
      <c r="AC124" s="71">
        <v>1</v>
      </c>
      <c r="AD124" s="67">
        <v>25601.835999999999</v>
      </c>
      <c r="AE124" s="76">
        <v>5018935</v>
      </c>
      <c r="AF124" s="67">
        <v>203521</v>
      </c>
      <c r="AG124" s="83">
        <v>0</v>
      </c>
      <c r="AH124" s="83">
        <v>0</v>
      </c>
      <c r="AI124" s="93">
        <v>13224036</v>
      </c>
      <c r="AJ124" s="93">
        <f t="shared" si="32"/>
        <v>13224.036</v>
      </c>
      <c r="AK124" s="117">
        <f t="shared" si="33"/>
        <v>6.4976272718785782E-2</v>
      </c>
      <c r="AL124" s="67">
        <v>2696</v>
      </c>
      <c r="AM124" s="100">
        <f t="shared" si="34"/>
        <v>1.3246790257516423</v>
      </c>
    </row>
    <row r="125" spans="1:39">
      <c r="A125" s="11">
        <v>2002</v>
      </c>
      <c r="B125" s="13">
        <v>24</v>
      </c>
      <c r="C125">
        <v>3</v>
      </c>
      <c r="D125">
        <f t="shared" si="19"/>
        <v>23</v>
      </c>
      <c r="E125" s="131">
        <f t="shared" si="20"/>
        <v>0.92</v>
      </c>
      <c r="F125">
        <v>4</v>
      </c>
      <c r="G125" s="126">
        <f t="shared" si="21"/>
        <v>32</v>
      </c>
      <c r="H125" s="129">
        <f t="shared" si="22"/>
        <v>0.91428571428571426</v>
      </c>
      <c r="I125">
        <v>3</v>
      </c>
      <c r="J125" s="126">
        <f t="shared" si="23"/>
        <v>17</v>
      </c>
      <c r="K125" s="99">
        <f t="shared" si="24"/>
        <v>0.89473684210526316</v>
      </c>
      <c r="L125" s="97">
        <f t="shared" si="38"/>
        <v>0.90967418546365908</v>
      </c>
      <c r="M125" s="119">
        <v>0</v>
      </c>
      <c r="N125" s="70">
        <v>1</v>
      </c>
      <c r="O125" s="89">
        <v>1</v>
      </c>
      <c r="P125" s="89">
        <v>1</v>
      </c>
      <c r="Q125" s="89" t="str">
        <f t="shared" si="25"/>
        <v>111</v>
      </c>
      <c r="R125" s="89">
        <v>1</v>
      </c>
      <c r="S125" s="89">
        <f t="shared" si="26"/>
        <v>1</v>
      </c>
      <c r="T125" s="89">
        <f t="shared" si="27"/>
        <v>0</v>
      </c>
      <c r="U125" s="89">
        <f t="shared" si="28"/>
        <v>0</v>
      </c>
      <c r="V125" s="89">
        <f t="shared" si="29"/>
        <v>0</v>
      </c>
      <c r="W125" s="89">
        <f t="shared" si="30"/>
        <v>0</v>
      </c>
      <c r="X125" s="89">
        <f t="shared" si="31"/>
        <v>0</v>
      </c>
      <c r="Y125">
        <v>6.4</v>
      </c>
      <c r="Z125" s="85">
        <v>23055</v>
      </c>
      <c r="AA125">
        <v>0</v>
      </c>
      <c r="AB125">
        <v>0</v>
      </c>
      <c r="AC125" s="71">
        <v>1</v>
      </c>
      <c r="AD125" s="67">
        <v>5773.7460000000001</v>
      </c>
      <c r="AE125" s="76">
        <v>2858681</v>
      </c>
      <c r="AF125" s="67">
        <v>69231</v>
      </c>
      <c r="AG125" s="83">
        <v>0</v>
      </c>
      <c r="AH125" s="83">
        <v>0</v>
      </c>
      <c r="AI125" s="93">
        <v>4728905</v>
      </c>
      <c r="AJ125" s="93">
        <f t="shared" si="32"/>
        <v>4728.9049999999997</v>
      </c>
      <c r="AK125" s="117">
        <f t="shared" si="33"/>
        <v>6.8306177868295986E-2</v>
      </c>
      <c r="AL125" s="67">
        <v>1269</v>
      </c>
      <c r="AM125" s="100">
        <f t="shared" si="34"/>
        <v>1.8329938900203666</v>
      </c>
    </row>
    <row r="126" spans="1:39">
      <c r="A126" s="11">
        <v>2002</v>
      </c>
      <c r="B126" s="13">
        <v>25</v>
      </c>
      <c r="C126">
        <v>1</v>
      </c>
      <c r="D126">
        <f t="shared" si="19"/>
        <v>25</v>
      </c>
      <c r="E126" s="131">
        <f t="shared" si="20"/>
        <v>1</v>
      </c>
      <c r="F126">
        <v>1</v>
      </c>
      <c r="G126" s="126">
        <f t="shared" si="21"/>
        <v>35</v>
      </c>
      <c r="H126" s="129">
        <f t="shared" si="22"/>
        <v>1</v>
      </c>
      <c r="I126">
        <v>1</v>
      </c>
      <c r="J126" s="126">
        <f t="shared" si="23"/>
        <v>19</v>
      </c>
      <c r="K126" s="99">
        <f t="shared" si="24"/>
        <v>1</v>
      </c>
      <c r="L126" s="97">
        <f t="shared" si="38"/>
        <v>1</v>
      </c>
      <c r="M126" s="119">
        <v>0</v>
      </c>
      <c r="N126" s="70">
        <v>1</v>
      </c>
      <c r="O126" s="89">
        <v>0</v>
      </c>
      <c r="P126" s="89">
        <v>0</v>
      </c>
      <c r="Q126" s="89" t="str">
        <f t="shared" si="25"/>
        <v>100</v>
      </c>
      <c r="R126" s="89">
        <v>2</v>
      </c>
      <c r="S126" s="89">
        <f t="shared" si="26"/>
        <v>0</v>
      </c>
      <c r="T126" s="89">
        <f t="shared" si="27"/>
        <v>0</v>
      </c>
      <c r="U126" s="89">
        <f t="shared" si="28"/>
        <v>1</v>
      </c>
      <c r="V126" s="89">
        <f t="shared" si="29"/>
        <v>0</v>
      </c>
      <c r="W126" s="89">
        <f t="shared" si="30"/>
        <v>0</v>
      </c>
      <c r="X126" s="89">
        <f t="shared" si="31"/>
        <v>1</v>
      </c>
      <c r="Y126">
        <v>4.7</v>
      </c>
      <c r="Z126" s="85">
        <v>29162</v>
      </c>
      <c r="AA126">
        <v>0</v>
      </c>
      <c r="AB126">
        <v>0</v>
      </c>
      <c r="AC126" s="71">
        <v>1</v>
      </c>
      <c r="AD126" s="67">
        <v>11551.697</v>
      </c>
      <c r="AE126" s="76">
        <v>5674825</v>
      </c>
      <c r="AF126" s="67">
        <v>197222</v>
      </c>
      <c r="AG126" s="83">
        <v>8</v>
      </c>
      <c r="AH126" s="83">
        <v>8</v>
      </c>
      <c r="AI126" s="93">
        <v>8728932</v>
      </c>
      <c r="AJ126" s="93">
        <f t="shared" si="32"/>
        <v>8728.9320000000007</v>
      </c>
      <c r="AK126" s="117">
        <f t="shared" si="33"/>
        <v>4.4259423390899597E-2</v>
      </c>
      <c r="AL126" s="67">
        <v>1583</v>
      </c>
      <c r="AM126" s="100">
        <f t="shared" si="34"/>
        <v>0.80264879171694836</v>
      </c>
    </row>
    <row r="127" spans="1:39">
      <c r="A127" s="11">
        <v>2002</v>
      </c>
      <c r="B127" s="13">
        <v>26</v>
      </c>
      <c r="C127">
        <v>4</v>
      </c>
      <c r="D127">
        <f t="shared" si="19"/>
        <v>22</v>
      </c>
      <c r="E127" s="131">
        <f t="shared" si="20"/>
        <v>0.88</v>
      </c>
      <c r="F127">
        <v>4</v>
      </c>
      <c r="G127" s="126">
        <f t="shared" si="21"/>
        <v>32</v>
      </c>
      <c r="H127" s="129">
        <f t="shared" si="22"/>
        <v>0.91428571428571426</v>
      </c>
      <c r="I127">
        <v>12</v>
      </c>
      <c r="J127" s="126">
        <f t="shared" si="23"/>
        <v>8</v>
      </c>
      <c r="K127" s="99">
        <f t="shared" si="24"/>
        <v>0.42105263157894735</v>
      </c>
      <c r="L127" s="97">
        <f>(E127+H127)/2</f>
        <v>0.89714285714285713</v>
      </c>
      <c r="M127" s="119">
        <v>0</v>
      </c>
      <c r="N127" s="70">
        <v>0</v>
      </c>
      <c r="O127" s="89">
        <v>0</v>
      </c>
      <c r="P127" s="89">
        <v>0</v>
      </c>
      <c r="Q127" s="89" t="str">
        <f t="shared" si="25"/>
        <v>000</v>
      </c>
      <c r="R127" s="89">
        <v>0</v>
      </c>
      <c r="S127" s="89">
        <f t="shared" si="26"/>
        <v>0</v>
      </c>
      <c r="T127" s="89">
        <f t="shared" si="27"/>
        <v>1</v>
      </c>
      <c r="U127" s="89">
        <f t="shared" si="28"/>
        <v>0</v>
      </c>
      <c r="V127" s="89">
        <f t="shared" si="29"/>
        <v>0</v>
      </c>
      <c r="W127" s="89">
        <f t="shared" si="30"/>
        <v>0</v>
      </c>
      <c r="X127" s="89">
        <f t="shared" si="31"/>
        <v>0</v>
      </c>
      <c r="Y127">
        <v>4.2</v>
      </c>
      <c r="Z127" s="85">
        <v>24928</v>
      </c>
      <c r="AA127">
        <v>0</v>
      </c>
      <c r="AB127">
        <v>0</v>
      </c>
      <c r="AC127" s="71">
        <v>1</v>
      </c>
      <c r="AD127" s="67">
        <v>1210.9839999999999</v>
      </c>
      <c r="AE127" s="76">
        <v>911667</v>
      </c>
      <c r="AF127" s="67">
        <v>23983</v>
      </c>
      <c r="AG127" s="83">
        <v>8</v>
      </c>
      <c r="AH127" s="83">
        <v>8</v>
      </c>
      <c r="AI127" s="93">
        <v>1442731</v>
      </c>
      <c r="AJ127" s="93">
        <f t="shared" si="32"/>
        <v>1442.731</v>
      </c>
      <c r="AK127" s="117">
        <f t="shared" si="33"/>
        <v>6.0156402451736646E-2</v>
      </c>
      <c r="AL127" s="67">
        <v>758</v>
      </c>
      <c r="AM127" s="100">
        <f t="shared" si="34"/>
        <v>3.1605720718842512</v>
      </c>
    </row>
    <row r="128" spans="1:39" s="89" customFormat="1">
      <c r="A128" s="11">
        <v>2002</v>
      </c>
      <c r="B128" s="13">
        <v>27</v>
      </c>
      <c r="C128">
        <v>2</v>
      </c>
      <c r="D128">
        <f t="shared" si="19"/>
        <v>24</v>
      </c>
      <c r="E128" s="131">
        <f t="shared" si="20"/>
        <v>0.96</v>
      </c>
      <c r="F128">
        <v>12</v>
      </c>
      <c r="G128" s="126">
        <f t="shared" si="21"/>
        <v>24</v>
      </c>
      <c r="H128" s="129">
        <f t="shared" si="22"/>
        <v>0.68571428571428572</v>
      </c>
      <c r="I128">
        <v>12</v>
      </c>
      <c r="J128" s="126">
        <f t="shared" si="23"/>
        <v>8</v>
      </c>
      <c r="K128" s="99">
        <f t="shared" si="24"/>
        <v>0.42105263157894735</v>
      </c>
      <c r="L128" s="120">
        <f>E128</f>
        <v>0.96</v>
      </c>
      <c r="M128" s="121">
        <v>1</v>
      </c>
      <c r="N128" s="70">
        <v>0</v>
      </c>
      <c r="O128" s="89">
        <v>3</v>
      </c>
      <c r="P128" s="89">
        <v>3</v>
      </c>
      <c r="Q128" s="89" t="str">
        <f t="shared" si="25"/>
        <v>033</v>
      </c>
      <c r="R128" s="89">
        <v>2</v>
      </c>
      <c r="S128" s="89">
        <f t="shared" si="26"/>
        <v>0</v>
      </c>
      <c r="T128" s="89">
        <f t="shared" si="27"/>
        <v>0</v>
      </c>
      <c r="U128" s="89">
        <f t="shared" si="28"/>
        <v>0</v>
      </c>
      <c r="V128" s="89">
        <v>1</v>
      </c>
      <c r="W128" s="89">
        <f t="shared" si="30"/>
        <v>0</v>
      </c>
      <c r="X128" s="89">
        <f t="shared" si="31"/>
        <v>1</v>
      </c>
      <c r="Y128" s="89">
        <v>3.4</v>
      </c>
      <c r="Z128" s="85">
        <v>30534</v>
      </c>
      <c r="AA128" s="89">
        <v>0</v>
      </c>
      <c r="AB128" s="89">
        <v>0</v>
      </c>
      <c r="AC128" s="71">
        <v>1</v>
      </c>
      <c r="AD128" s="93">
        <v>5690.799</v>
      </c>
      <c r="AE128" s="122">
        <v>1728292</v>
      </c>
      <c r="AF128" s="93">
        <v>61940</v>
      </c>
      <c r="AG128" s="125">
        <v>0</v>
      </c>
      <c r="AH128" s="125">
        <v>0</v>
      </c>
      <c r="AI128" s="93">
        <v>2992522</v>
      </c>
      <c r="AJ128" s="93">
        <f t="shared" si="32"/>
        <v>2992.5219999999999</v>
      </c>
      <c r="AK128" s="117">
        <f t="shared" si="33"/>
        <v>4.8313238618017437E-2</v>
      </c>
      <c r="AL128" s="93">
        <v>2239</v>
      </c>
      <c r="AM128" s="124">
        <f t="shared" si="34"/>
        <v>3.6147885050048436</v>
      </c>
    </row>
    <row r="129" spans="1:39">
      <c r="A129" s="11">
        <v>2002</v>
      </c>
      <c r="B129" s="13">
        <v>28</v>
      </c>
      <c r="C129">
        <v>3</v>
      </c>
      <c r="D129">
        <f t="shared" si="19"/>
        <v>23</v>
      </c>
      <c r="E129" s="131">
        <f t="shared" si="20"/>
        <v>0.92</v>
      </c>
      <c r="F129">
        <v>3</v>
      </c>
      <c r="G129" s="126">
        <f t="shared" si="21"/>
        <v>33</v>
      </c>
      <c r="H129" s="129">
        <f t="shared" si="22"/>
        <v>0.94285714285714284</v>
      </c>
      <c r="I129">
        <v>2</v>
      </c>
      <c r="J129" s="126">
        <f t="shared" si="23"/>
        <v>18</v>
      </c>
      <c r="K129" s="99">
        <f t="shared" si="24"/>
        <v>0.94736842105263153</v>
      </c>
      <c r="L129" s="97">
        <f>(E129+H129+K129)/3</f>
        <v>0.93674185463659143</v>
      </c>
      <c r="M129" s="119">
        <v>0</v>
      </c>
      <c r="N129" s="70">
        <v>0</v>
      </c>
      <c r="O129" s="89">
        <v>1</v>
      </c>
      <c r="P129" s="89">
        <v>0</v>
      </c>
      <c r="Q129" s="89" t="str">
        <f t="shared" si="25"/>
        <v>010</v>
      </c>
      <c r="R129" s="89">
        <v>2</v>
      </c>
      <c r="S129" s="89">
        <f t="shared" si="26"/>
        <v>0</v>
      </c>
      <c r="T129" s="89">
        <f t="shared" si="27"/>
        <v>0</v>
      </c>
      <c r="U129" s="89">
        <f t="shared" si="28"/>
        <v>0</v>
      </c>
      <c r="V129" s="89">
        <v>1</v>
      </c>
      <c r="W129" s="89">
        <f t="shared" si="30"/>
        <v>0</v>
      </c>
      <c r="X129" s="89">
        <f t="shared" si="31"/>
        <v>1</v>
      </c>
      <c r="Y129">
        <v>6.2</v>
      </c>
      <c r="Z129" s="85">
        <v>32441</v>
      </c>
      <c r="AA129">
        <v>0</v>
      </c>
      <c r="AB129">
        <v>0</v>
      </c>
      <c r="AC129" s="71">
        <v>1</v>
      </c>
      <c r="AD129" s="67">
        <v>12105.156999999999</v>
      </c>
      <c r="AE129" s="76">
        <v>2173791</v>
      </c>
      <c r="AF129" s="67">
        <v>85647</v>
      </c>
      <c r="AG129" s="83">
        <v>0</v>
      </c>
      <c r="AH129" s="83">
        <v>0</v>
      </c>
      <c r="AI129" s="93">
        <v>3945329</v>
      </c>
      <c r="AJ129" s="93">
        <f t="shared" si="32"/>
        <v>3945.3290000000002</v>
      </c>
      <c r="AK129" s="117">
        <f t="shared" si="33"/>
        <v>4.6064999357829234E-2</v>
      </c>
      <c r="AL129" s="67">
        <v>178</v>
      </c>
      <c r="AM129" s="100">
        <f t="shared" si="34"/>
        <v>0.20782981306992657</v>
      </c>
    </row>
    <row r="130" spans="1:39">
      <c r="A130" s="11">
        <v>2002</v>
      </c>
      <c r="B130" s="13">
        <v>29</v>
      </c>
      <c r="C130">
        <v>2</v>
      </c>
      <c r="D130">
        <f t="shared" ref="D130:D193" si="39">25-(C130-1)</f>
        <v>24</v>
      </c>
      <c r="E130" s="131">
        <f t="shared" si="20"/>
        <v>0.96</v>
      </c>
      <c r="F130">
        <v>3</v>
      </c>
      <c r="G130" s="126">
        <f t="shared" si="21"/>
        <v>33</v>
      </c>
      <c r="H130" s="129">
        <f t="shared" si="22"/>
        <v>0.94285714285714284</v>
      </c>
      <c r="I130">
        <v>2</v>
      </c>
      <c r="J130" s="126">
        <f t="shared" si="23"/>
        <v>18</v>
      </c>
      <c r="K130" s="99">
        <f t="shared" si="24"/>
        <v>0.94736842105263153</v>
      </c>
      <c r="L130" s="97">
        <f>(E130+H130+K130)/3</f>
        <v>0.95007518796992485</v>
      </c>
      <c r="M130" s="119">
        <v>0</v>
      </c>
      <c r="N130" s="70">
        <v>1</v>
      </c>
      <c r="O130" s="89">
        <v>0</v>
      </c>
      <c r="P130" s="89">
        <v>0</v>
      </c>
      <c r="Q130" s="89" t="str">
        <f t="shared" si="25"/>
        <v>100</v>
      </c>
      <c r="R130" s="89">
        <v>2</v>
      </c>
      <c r="S130" s="89">
        <f t="shared" si="26"/>
        <v>0</v>
      </c>
      <c r="T130" s="89">
        <f t="shared" si="27"/>
        <v>0</v>
      </c>
      <c r="U130" s="89">
        <f t="shared" si="28"/>
        <v>1</v>
      </c>
      <c r="V130" s="89">
        <f t="shared" si="29"/>
        <v>0</v>
      </c>
      <c r="W130" s="89">
        <f t="shared" si="30"/>
        <v>0</v>
      </c>
      <c r="X130" s="89">
        <f t="shared" si="31"/>
        <v>1</v>
      </c>
      <c r="Y130">
        <v>4</v>
      </c>
      <c r="Z130" s="85">
        <v>37131</v>
      </c>
      <c r="AA130">
        <v>0</v>
      </c>
      <c r="AB130">
        <v>0</v>
      </c>
      <c r="AC130" s="71">
        <v>1</v>
      </c>
      <c r="AD130" s="67">
        <v>1824.741</v>
      </c>
      <c r="AE130" s="76">
        <v>1269089</v>
      </c>
      <c r="AF130" s="67">
        <v>49091</v>
      </c>
      <c r="AG130" s="83">
        <v>0</v>
      </c>
      <c r="AH130" s="83">
        <v>0</v>
      </c>
      <c r="AI130" s="93">
        <v>1897021</v>
      </c>
      <c r="AJ130" s="93">
        <f t="shared" si="32"/>
        <v>1897.021</v>
      </c>
      <c r="AK130" s="117">
        <f t="shared" si="33"/>
        <v>3.8642948809354059E-2</v>
      </c>
      <c r="AL130" s="67">
        <v>146</v>
      </c>
      <c r="AM130" s="100">
        <f t="shared" si="34"/>
        <v>0.29740685665396915</v>
      </c>
    </row>
    <row r="131" spans="1:39">
      <c r="A131" s="11">
        <v>2002</v>
      </c>
      <c r="B131" s="13">
        <v>30</v>
      </c>
      <c r="C131">
        <v>3</v>
      </c>
      <c r="D131">
        <f t="shared" si="39"/>
        <v>23</v>
      </c>
      <c r="E131" s="131">
        <f t="shared" ref="E131:E194" si="40">D131/25</f>
        <v>0.92</v>
      </c>
      <c r="F131">
        <v>3</v>
      </c>
      <c r="G131" s="126">
        <f t="shared" ref="G131:G194" si="41">35-(F131-1)</f>
        <v>33</v>
      </c>
      <c r="H131" s="129">
        <f t="shared" ref="H131:H194" si="42">G131/35</f>
        <v>0.94285714285714284</v>
      </c>
      <c r="I131">
        <v>3</v>
      </c>
      <c r="J131" s="126">
        <f t="shared" ref="J131:J194" si="43">19-(I131-1)</f>
        <v>17</v>
      </c>
      <c r="K131" s="99">
        <f t="shared" ref="K131:K194" si="44">J131/19</f>
        <v>0.89473684210526316</v>
      </c>
      <c r="L131" s="97">
        <f>(E131+H131+K131)/3</f>
        <v>0.91919799498746879</v>
      </c>
      <c r="M131" s="119">
        <v>0</v>
      </c>
      <c r="N131" s="70">
        <v>1</v>
      </c>
      <c r="O131" s="89">
        <v>1</v>
      </c>
      <c r="P131" s="89">
        <v>2</v>
      </c>
      <c r="Q131" s="89" t="str">
        <f t="shared" ref="Q131:Q194" si="45">N131&amp;O131&amp;P131</f>
        <v>112</v>
      </c>
      <c r="R131" s="89">
        <v>2</v>
      </c>
      <c r="S131" s="89">
        <f t="shared" ref="S131:S194" si="46">IF(Q131="111",1,0)</f>
        <v>0</v>
      </c>
      <c r="T131" s="89">
        <f t="shared" ref="T131:T194" si="47">IF(Q131="000",1,0)</f>
        <v>0</v>
      </c>
      <c r="U131" s="89">
        <v>1</v>
      </c>
      <c r="V131" s="89">
        <f t="shared" ref="V131:V194" si="48">IF(Q131="011",1,0)</f>
        <v>0</v>
      </c>
      <c r="W131" s="89">
        <f t="shared" ref="W131:W194" si="49">IF(Q131="211",1,0)</f>
        <v>0</v>
      </c>
      <c r="X131" s="89">
        <f t="shared" ref="X131:X194" si="50">IF(U131+V131+W131=1,1,0)</f>
        <v>1</v>
      </c>
      <c r="Y131">
        <v>4.9000000000000004</v>
      </c>
      <c r="Z131" s="85">
        <v>41308</v>
      </c>
      <c r="AA131">
        <v>0</v>
      </c>
      <c r="AB131">
        <v>0</v>
      </c>
      <c r="AC131" s="71">
        <v>1</v>
      </c>
      <c r="AD131" s="67">
        <v>25497.303</v>
      </c>
      <c r="AE131" s="76">
        <v>8552643</v>
      </c>
      <c r="AF131" s="67">
        <v>391565</v>
      </c>
      <c r="AG131" s="83">
        <v>0</v>
      </c>
      <c r="AH131" s="83">
        <v>0</v>
      </c>
      <c r="AI131" s="93">
        <v>18328814</v>
      </c>
      <c r="AJ131" s="93">
        <f t="shared" ref="AJ131:AJ194" si="51">AI131/1000</f>
        <v>18328.813999999998</v>
      </c>
      <c r="AK131" s="117">
        <f t="shared" ref="AK131:AK194" si="52">AJ131/AF131</f>
        <v>4.6809122367933803E-2</v>
      </c>
      <c r="AL131" s="67">
        <v>597</v>
      </c>
      <c r="AM131" s="100">
        <f t="shared" ref="AM131:AM194" si="53">(AL131/AF131)*100</f>
        <v>0.15246510796419496</v>
      </c>
    </row>
    <row r="132" spans="1:39">
      <c r="A132" s="11">
        <v>2002</v>
      </c>
      <c r="B132" s="13">
        <v>31</v>
      </c>
      <c r="C132">
        <v>2</v>
      </c>
      <c r="D132">
        <f t="shared" si="39"/>
        <v>24</v>
      </c>
      <c r="E132" s="131">
        <f t="shared" si="40"/>
        <v>0.96</v>
      </c>
      <c r="F132">
        <v>2</v>
      </c>
      <c r="G132" s="126">
        <f t="shared" si="41"/>
        <v>34</v>
      </c>
      <c r="H132" s="129">
        <f t="shared" si="42"/>
        <v>0.97142857142857142</v>
      </c>
      <c r="I132">
        <v>12</v>
      </c>
      <c r="J132" s="126">
        <f t="shared" si="43"/>
        <v>8</v>
      </c>
      <c r="K132" s="99">
        <f t="shared" si="44"/>
        <v>0.42105263157894735</v>
      </c>
      <c r="L132" s="97">
        <f>(E132+H132)/2</f>
        <v>0.96571428571428575</v>
      </c>
      <c r="M132" s="119">
        <v>0</v>
      </c>
      <c r="N132" s="70">
        <v>0</v>
      </c>
      <c r="O132" s="89">
        <v>1</v>
      </c>
      <c r="P132" s="89">
        <v>1</v>
      </c>
      <c r="Q132" s="89" t="str">
        <f t="shared" si="45"/>
        <v>011</v>
      </c>
      <c r="R132" s="89">
        <v>2</v>
      </c>
      <c r="S132" s="89">
        <f t="shared" si="46"/>
        <v>0</v>
      </c>
      <c r="T132" s="89">
        <f t="shared" si="47"/>
        <v>0</v>
      </c>
      <c r="U132" s="89">
        <f t="shared" ref="U132:U194" si="54">IF(Q132="100",1,0)</f>
        <v>0</v>
      </c>
      <c r="V132" s="89">
        <f t="shared" si="48"/>
        <v>1</v>
      </c>
      <c r="W132" s="89">
        <f t="shared" si="49"/>
        <v>0</v>
      </c>
      <c r="X132" s="89">
        <f t="shared" si="50"/>
        <v>1</v>
      </c>
      <c r="Y132">
        <v>6</v>
      </c>
      <c r="Z132" s="85">
        <v>25074</v>
      </c>
      <c r="AA132">
        <v>0</v>
      </c>
      <c r="AB132">
        <v>0</v>
      </c>
      <c r="AC132" s="71">
        <v>1</v>
      </c>
      <c r="AD132" s="67">
        <v>4109.9040000000005</v>
      </c>
      <c r="AE132" s="76">
        <v>1855309</v>
      </c>
      <c r="AF132" s="67">
        <v>58372</v>
      </c>
      <c r="AG132" s="83">
        <v>0</v>
      </c>
      <c r="AH132" s="83">
        <v>0</v>
      </c>
      <c r="AI132" s="93">
        <v>3628055</v>
      </c>
      <c r="AJ132" s="93">
        <f t="shared" si="51"/>
        <v>3628.0549999999998</v>
      </c>
      <c r="AK132" s="117">
        <f t="shared" si="52"/>
        <v>6.2154029329130403E-2</v>
      </c>
      <c r="AL132" s="67">
        <v>816</v>
      </c>
      <c r="AM132" s="100">
        <f t="shared" si="53"/>
        <v>1.3979305146303023</v>
      </c>
    </row>
    <row r="133" spans="1:39">
      <c r="A133" s="11">
        <v>2002</v>
      </c>
      <c r="B133" s="13">
        <v>32</v>
      </c>
      <c r="C133">
        <v>3</v>
      </c>
      <c r="D133">
        <f t="shared" si="39"/>
        <v>23</v>
      </c>
      <c r="E133" s="131">
        <f t="shared" si="40"/>
        <v>0.92</v>
      </c>
      <c r="F133">
        <v>6</v>
      </c>
      <c r="G133" s="126">
        <f t="shared" si="41"/>
        <v>30</v>
      </c>
      <c r="H133" s="129">
        <f t="shared" si="42"/>
        <v>0.8571428571428571</v>
      </c>
      <c r="I133">
        <v>3</v>
      </c>
      <c r="J133" s="126">
        <f t="shared" si="43"/>
        <v>17</v>
      </c>
      <c r="K133" s="99">
        <f t="shared" si="44"/>
        <v>0.89473684210526316</v>
      </c>
      <c r="L133" s="97">
        <f>(E133+H133+K133)/3</f>
        <v>0.8906265664160401</v>
      </c>
      <c r="M133" s="119">
        <v>0</v>
      </c>
      <c r="N133" s="70">
        <v>0</v>
      </c>
      <c r="O133" s="89">
        <v>1</v>
      </c>
      <c r="P133" s="89">
        <v>0</v>
      </c>
      <c r="Q133" s="89" t="str">
        <f t="shared" si="45"/>
        <v>010</v>
      </c>
      <c r="R133" s="89">
        <v>2</v>
      </c>
      <c r="S133" s="89">
        <f t="shared" si="46"/>
        <v>0</v>
      </c>
      <c r="T133" s="89">
        <f t="shared" si="47"/>
        <v>0</v>
      </c>
      <c r="U133" s="89">
        <f t="shared" si="54"/>
        <v>0</v>
      </c>
      <c r="V133" s="89">
        <v>1</v>
      </c>
      <c r="W133" s="89">
        <f t="shared" si="49"/>
        <v>0</v>
      </c>
      <c r="X133" s="89">
        <f t="shared" si="50"/>
        <v>1</v>
      </c>
      <c r="Y133">
        <v>5.7</v>
      </c>
      <c r="Z133" s="85">
        <v>37096</v>
      </c>
      <c r="AA133">
        <v>0</v>
      </c>
      <c r="AB133">
        <v>0</v>
      </c>
      <c r="AC133" s="71">
        <v>1</v>
      </c>
      <c r="AD133" s="67">
        <v>107338.897</v>
      </c>
      <c r="AE133" s="76">
        <v>19137800</v>
      </c>
      <c r="AF133" s="67">
        <v>890612</v>
      </c>
      <c r="AG133" s="83">
        <v>0</v>
      </c>
      <c r="AH133" s="83">
        <v>0</v>
      </c>
      <c r="AI133" s="93">
        <v>43262137</v>
      </c>
      <c r="AJ133" s="93">
        <f t="shared" si="51"/>
        <v>43262.137000000002</v>
      </c>
      <c r="AK133" s="117">
        <f t="shared" si="52"/>
        <v>4.8575740052907442E-2</v>
      </c>
      <c r="AL133" s="67">
        <v>1510</v>
      </c>
      <c r="AM133" s="100">
        <f t="shared" si="53"/>
        <v>0.16954633443070607</v>
      </c>
    </row>
    <row r="134" spans="1:39">
      <c r="A134" s="11">
        <v>2002</v>
      </c>
      <c r="B134" s="13">
        <v>33</v>
      </c>
      <c r="C134">
        <v>1</v>
      </c>
      <c r="D134">
        <f t="shared" si="39"/>
        <v>25</v>
      </c>
      <c r="E134" s="131">
        <f t="shared" si="40"/>
        <v>1</v>
      </c>
      <c r="F134">
        <v>2</v>
      </c>
      <c r="G134" s="126">
        <f t="shared" si="41"/>
        <v>34</v>
      </c>
      <c r="H134" s="129">
        <f t="shared" si="42"/>
        <v>0.97142857142857142</v>
      </c>
      <c r="I134">
        <v>1</v>
      </c>
      <c r="J134" s="126">
        <f t="shared" si="43"/>
        <v>19</v>
      </c>
      <c r="K134" s="99">
        <f t="shared" si="44"/>
        <v>1</v>
      </c>
      <c r="L134" s="97">
        <f>(E134+H134+K134)/3</f>
        <v>0.99047619047619051</v>
      </c>
      <c r="M134" s="119">
        <v>0</v>
      </c>
      <c r="N134" s="70">
        <v>1</v>
      </c>
      <c r="O134" s="89">
        <v>2</v>
      </c>
      <c r="P134" s="89">
        <v>1</v>
      </c>
      <c r="Q134" s="89" t="str">
        <f t="shared" si="45"/>
        <v>121</v>
      </c>
      <c r="R134" s="89">
        <v>2</v>
      </c>
      <c r="S134" s="89">
        <f t="shared" si="46"/>
        <v>0</v>
      </c>
      <c r="T134" s="89">
        <f t="shared" si="47"/>
        <v>0</v>
      </c>
      <c r="U134" s="89">
        <v>1</v>
      </c>
      <c r="V134" s="89">
        <f t="shared" si="48"/>
        <v>0</v>
      </c>
      <c r="W134" s="89">
        <f t="shared" si="49"/>
        <v>0</v>
      </c>
      <c r="X134" s="89">
        <f t="shared" si="50"/>
        <v>1</v>
      </c>
      <c r="Y134">
        <v>6.4</v>
      </c>
      <c r="Z134" s="85">
        <v>27777</v>
      </c>
      <c r="AA134">
        <v>0</v>
      </c>
      <c r="AB134">
        <v>0</v>
      </c>
      <c r="AC134" s="71">
        <v>1</v>
      </c>
      <c r="AD134" s="67">
        <v>22332.254000000001</v>
      </c>
      <c r="AE134" s="76">
        <v>8326201</v>
      </c>
      <c r="AF134" s="67">
        <v>300834</v>
      </c>
      <c r="AG134" s="83">
        <v>0</v>
      </c>
      <c r="AH134" s="83">
        <v>0</v>
      </c>
      <c r="AI134" s="93">
        <v>15537366</v>
      </c>
      <c r="AJ134" s="93">
        <f t="shared" si="51"/>
        <v>15537.366</v>
      </c>
      <c r="AK134" s="117">
        <f t="shared" si="52"/>
        <v>5.1647639562017594E-2</v>
      </c>
      <c r="AL134" s="67">
        <v>2557</v>
      </c>
      <c r="AM134" s="100">
        <f t="shared" si="53"/>
        <v>0.84997041557802644</v>
      </c>
    </row>
    <row r="135" spans="1:39">
      <c r="A135" s="11">
        <v>2002</v>
      </c>
      <c r="B135" s="13">
        <v>34</v>
      </c>
      <c r="C135">
        <v>4</v>
      </c>
      <c r="D135">
        <f t="shared" si="39"/>
        <v>22</v>
      </c>
      <c r="E135" s="131">
        <f t="shared" si="40"/>
        <v>0.88</v>
      </c>
      <c r="F135">
        <v>4</v>
      </c>
      <c r="G135" s="126">
        <f t="shared" si="41"/>
        <v>32</v>
      </c>
      <c r="H135" s="129">
        <f t="shared" si="42"/>
        <v>0.91428571428571426</v>
      </c>
      <c r="I135">
        <v>12</v>
      </c>
      <c r="J135" s="126">
        <f t="shared" si="43"/>
        <v>8</v>
      </c>
      <c r="K135" s="99">
        <f t="shared" si="44"/>
        <v>0.42105263157894735</v>
      </c>
      <c r="L135" s="97">
        <f>(E135+H135)/2</f>
        <v>0.89714285714285713</v>
      </c>
      <c r="M135" s="119">
        <v>0</v>
      </c>
      <c r="N135" s="70">
        <v>0</v>
      </c>
      <c r="O135" s="89">
        <v>0</v>
      </c>
      <c r="P135" s="89">
        <v>0</v>
      </c>
      <c r="Q135" s="89" t="str">
        <f t="shared" si="45"/>
        <v>000</v>
      </c>
      <c r="R135" s="89">
        <v>0</v>
      </c>
      <c r="S135" s="89">
        <f t="shared" si="46"/>
        <v>0</v>
      </c>
      <c r="T135" s="89">
        <f t="shared" si="47"/>
        <v>1</v>
      </c>
      <c r="U135" s="89">
        <f t="shared" si="54"/>
        <v>0</v>
      </c>
      <c r="V135" s="89">
        <f t="shared" si="48"/>
        <v>0</v>
      </c>
      <c r="W135" s="89">
        <f t="shared" si="49"/>
        <v>0</v>
      </c>
      <c r="X135" s="89">
        <f t="shared" si="50"/>
        <v>0</v>
      </c>
      <c r="Y135">
        <v>2.8</v>
      </c>
      <c r="Z135" s="85">
        <v>27309</v>
      </c>
      <c r="AA135">
        <v>0</v>
      </c>
      <c r="AB135">
        <v>0</v>
      </c>
      <c r="AC135" s="71">
        <v>1</v>
      </c>
      <c r="AD135" s="67">
        <v>1231.883</v>
      </c>
      <c r="AE135" s="76">
        <v>638168</v>
      </c>
      <c r="AF135" s="67">
        <v>20263</v>
      </c>
      <c r="AG135" s="83">
        <v>0</v>
      </c>
      <c r="AH135" s="83">
        <v>0</v>
      </c>
      <c r="AI135" s="93">
        <v>1117299</v>
      </c>
      <c r="AJ135" s="93">
        <f t="shared" si="51"/>
        <v>1117.299</v>
      </c>
      <c r="AK135" s="117">
        <f t="shared" si="52"/>
        <v>5.5139860830084389E-2</v>
      </c>
      <c r="AL135" s="67">
        <v>1170</v>
      </c>
      <c r="AM135" s="100">
        <f t="shared" si="53"/>
        <v>5.7740709667867538</v>
      </c>
    </row>
    <row r="136" spans="1:39">
      <c r="A136" s="11">
        <v>2002</v>
      </c>
      <c r="B136" s="13">
        <v>35</v>
      </c>
      <c r="C136">
        <v>2</v>
      </c>
      <c r="D136">
        <f t="shared" si="39"/>
        <v>24</v>
      </c>
      <c r="E136" s="131">
        <f t="shared" si="40"/>
        <v>0.96</v>
      </c>
      <c r="F136">
        <v>2</v>
      </c>
      <c r="G136" s="126">
        <f t="shared" si="41"/>
        <v>34</v>
      </c>
      <c r="H136" s="129">
        <f t="shared" si="42"/>
        <v>0.97142857142857142</v>
      </c>
      <c r="I136">
        <v>2</v>
      </c>
      <c r="J136" s="126">
        <f t="shared" si="43"/>
        <v>18</v>
      </c>
      <c r="K136" s="99">
        <f t="shared" si="44"/>
        <v>0.94736842105263153</v>
      </c>
      <c r="L136" s="97">
        <f t="shared" ref="L136:L141" si="55">(E136+H136+K136)/3</f>
        <v>0.95959899749373434</v>
      </c>
      <c r="M136" s="119">
        <v>0</v>
      </c>
      <c r="N136" s="70">
        <v>0</v>
      </c>
      <c r="O136" s="89">
        <v>0</v>
      </c>
      <c r="P136" s="89">
        <v>0</v>
      </c>
      <c r="Q136" s="89" t="str">
        <f t="shared" si="45"/>
        <v>000</v>
      </c>
      <c r="R136" s="89">
        <v>0</v>
      </c>
      <c r="S136" s="89">
        <f t="shared" si="46"/>
        <v>0</v>
      </c>
      <c r="T136" s="89">
        <f t="shared" si="47"/>
        <v>1</v>
      </c>
      <c r="U136" s="89">
        <f t="shared" si="54"/>
        <v>0</v>
      </c>
      <c r="V136" s="89">
        <f t="shared" si="48"/>
        <v>0</v>
      </c>
      <c r="W136" s="89">
        <f t="shared" si="49"/>
        <v>0</v>
      </c>
      <c r="X136" s="89">
        <f t="shared" si="50"/>
        <v>0</v>
      </c>
      <c r="Y136">
        <v>5</v>
      </c>
      <c r="Z136" s="85">
        <v>29577</v>
      </c>
      <c r="AA136">
        <v>0</v>
      </c>
      <c r="AB136">
        <v>0</v>
      </c>
      <c r="AC136" s="71">
        <v>1</v>
      </c>
      <c r="AD136" s="67">
        <v>31335</v>
      </c>
      <c r="AE136" s="76">
        <v>11407889</v>
      </c>
      <c r="AF136" s="67">
        <v>414216</v>
      </c>
      <c r="AG136" s="83">
        <v>8</v>
      </c>
      <c r="AH136" s="83">
        <v>8</v>
      </c>
      <c r="AI136" s="93">
        <v>20130415</v>
      </c>
      <c r="AJ136" s="93">
        <f t="shared" si="51"/>
        <v>20130.415000000001</v>
      </c>
      <c r="AK136" s="117">
        <f t="shared" si="52"/>
        <v>4.8598834907391315E-2</v>
      </c>
      <c r="AL136" s="67">
        <v>1778</v>
      </c>
      <c r="AM136" s="100">
        <f t="shared" si="53"/>
        <v>0.42924464530583079</v>
      </c>
    </row>
    <row r="137" spans="1:39">
      <c r="A137" s="11">
        <v>2002</v>
      </c>
      <c r="B137" s="13">
        <v>36</v>
      </c>
      <c r="C137">
        <v>3</v>
      </c>
      <c r="D137">
        <f t="shared" si="39"/>
        <v>23</v>
      </c>
      <c r="E137" s="131">
        <f t="shared" si="40"/>
        <v>0.92</v>
      </c>
      <c r="F137">
        <v>4</v>
      </c>
      <c r="G137" s="126">
        <f t="shared" si="41"/>
        <v>32</v>
      </c>
      <c r="H137" s="129">
        <f t="shared" si="42"/>
        <v>0.91428571428571426</v>
      </c>
      <c r="I137">
        <v>3</v>
      </c>
      <c r="J137" s="126">
        <f t="shared" si="43"/>
        <v>17</v>
      </c>
      <c r="K137" s="99">
        <f t="shared" si="44"/>
        <v>0.89473684210526316</v>
      </c>
      <c r="L137" s="97">
        <f t="shared" si="55"/>
        <v>0.90967418546365908</v>
      </c>
      <c r="M137" s="119">
        <v>0</v>
      </c>
      <c r="N137" s="70">
        <v>0</v>
      </c>
      <c r="O137" s="89">
        <v>1</v>
      </c>
      <c r="P137" s="89">
        <v>1</v>
      </c>
      <c r="Q137" s="89" t="str">
        <f t="shared" si="45"/>
        <v>011</v>
      </c>
      <c r="R137" s="89">
        <v>2</v>
      </c>
      <c r="S137" s="89">
        <f t="shared" si="46"/>
        <v>0</v>
      </c>
      <c r="T137" s="89">
        <f t="shared" si="47"/>
        <v>0</v>
      </c>
      <c r="U137" s="89">
        <f t="shared" si="54"/>
        <v>0</v>
      </c>
      <c r="V137" s="89">
        <f t="shared" si="48"/>
        <v>1</v>
      </c>
      <c r="W137" s="89">
        <f t="shared" si="49"/>
        <v>0</v>
      </c>
      <c r="X137" s="89">
        <f t="shared" si="50"/>
        <v>1</v>
      </c>
      <c r="Y137">
        <v>4.2</v>
      </c>
      <c r="Z137" s="85">
        <v>25697</v>
      </c>
      <c r="AA137">
        <v>0</v>
      </c>
      <c r="AB137">
        <v>0</v>
      </c>
      <c r="AC137" s="71">
        <v>1</v>
      </c>
      <c r="AD137" s="67">
        <v>6031.0320000000002</v>
      </c>
      <c r="AE137" s="76">
        <v>3489080</v>
      </c>
      <c r="AF137" s="67">
        <v>99459</v>
      </c>
      <c r="AG137" s="83">
        <v>0</v>
      </c>
      <c r="AH137" s="83">
        <v>0</v>
      </c>
      <c r="AI137" s="93">
        <v>6052680</v>
      </c>
      <c r="AJ137" s="93">
        <f t="shared" si="51"/>
        <v>6052.68</v>
      </c>
      <c r="AK137" s="117">
        <f t="shared" si="52"/>
        <v>6.0856031128404674E-2</v>
      </c>
      <c r="AL137" s="67">
        <v>1682</v>
      </c>
      <c r="AM137" s="100">
        <f t="shared" si="53"/>
        <v>1.6911491167214632</v>
      </c>
    </row>
    <row r="138" spans="1:39">
      <c r="A138" s="11">
        <v>2002</v>
      </c>
      <c r="B138" s="13">
        <v>37</v>
      </c>
      <c r="C138">
        <v>3</v>
      </c>
      <c r="D138">
        <f t="shared" si="39"/>
        <v>23</v>
      </c>
      <c r="E138" s="131">
        <f t="shared" si="40"/>
        <v>0.92</v>
      </c>
      <c r="F138">
        <v>3</v>
      </c>
      <c r="G138" s="126">
        <f t="shared" si="41"/>
        <v>33</v>
      </c>
      <c r="H138" s="129">
        <f t="shared" si="42"/>
        <v>0.94285714285714284</v>
      </c>
      <c r="I138">
        <v>3</v>
      </c>
      <c r="J138" s="126">
        <f t="shared" si="43"/>
        <v>17</v>
      </c>
      <c r="K138" s="99">
        <f t="shared" si="44"/>
        <v>0.89473684210526316</v>
      </c>
      <c r="L138" s="97">
        <f t="shared" si="55"/>
        <v>0.91919799498746879</v>
      </c>
      <c r="M138" s="119">
        <v>0</v>
      </c>
      <c r="N138" s="70">
        <v>1</v>
      </c>
      <c r="O138" s="89">
        <v>0</v>
      </c>
      <c r="P138" s="89">
        <v>2</v>
      </c>
      <c r="Q138" s="89" t="str">
        <f t="shared" si="45"/>
        <v>102</v>
      </c>
      <c r="R138" s="89">
        <v>2</v>
      </c>
      <c r="S138" s="89">
        <f t="shared" si="46"/>
        <v>0</v>
      </c>
      <c r="T138" s="89">
        <f t="shared" si="47"/>
        <v>0</v>
      </c>
      <c r="U138" s="89">
        <v>1</v>
      </c>
      <c r="V138" s="89">
        <f t="shared" si="48"/>
        <v>0</v>
      </c>
      <c r="W138" s="89">
        <f t="shared" si="49"/>
        <v>0</v>
      </c>
      <c r="X138" s="89">
        <f t="shared" si="50"/>
        <v>1</v>
      </c>
      <c r="Y138">
        <v>8</v>
      </c>
      <c r="Z138" s="85">
        <v>28915</v>
      </c>
      <c r="AA138">
        <v>0</v>
      </c>
      <c r="AB138">
        <v>0</v>
      </c>
      <c r="AC138" s="71">
        <v>1</v>
      </c>
      <c r="AD138" s="67">
        <v>11159.367</v>
      </c>
      <c r="AE138" s="76">
        <v>3513424</v>
      </c>
      <c r="AF138" s="67">
        <v>121204</v>
      </c>
      <c r="AG138" s="83">
        <v>0</v>
      </c>
      <c r="AH138" s="83">
        <v>0</v>
      </c>
      <c r="AI138" s="93">
        <v>5163687</v>
      </c>
      <c r="AJ138" s="93">
        <f t="shared" si="51"/>
        <v>5163.6869999999999</v>
      </c>
      <c r="AK138" s="117">
        <f t="shared" si="52"/>
        <v>4.2603272169235339E-2</v>
      </c>
      <c r="AL138" s="67">
        <v>2770</v>
      </c>
      <c r="AM138" s="100">
        <f t="shared" si="53"/>
        <v>2.2854031220091748</v>
      </c>
    </row>
    <row r="139" spans="1:39">
      <c r="A139" s="11">
        <v>2002</v>
      </c>
      <c r="B139" s="13">
        <v>38</v>
      </c>
      <c r="C139">
        <v>3</v>
      </c>
      <c r="D139">
        <f t="shared" si="39"/>
        <v>23</v>
      </c>
      <c r="E139" s="131">
        <f t="shared" si="40"/>
        <v>0.92</v>
      </c>
      <c r="F139">
        <v>3</v>
      </c>
      <c r="G139" s="126">
        <f t="shared" si="41"/>
        <v>33</v>
      </c>
      <c r="H139" s="129">
        <f t="shared" si="42"/>
        <v>0.94285714285714284</v>
      </c>
      <c r="I139">
        <v>3</v>
      </c>
      <c r="J139" s="126">
        <f t="shared" si="43"/>
        <v>17</v>
      </c>
      <c r="K139" s="99">
        <f t="shared" si="44"/>
        <v>0.89473684210526316</v>
      </c>
      <c r="L139" s="97">
        <f t="shared" si="55"/>
        <v>0.91919799498746879</v>
      </c>
      <c r="M139" s="119">
        <v>0</v>
      </c>
      <c r="N139" s="70">
        <v>0</v>
      </c>
      <c r="O139" s="89">
        <v>0</v>
      </c>
      <c r="P139" s="89">
        <v>0</v>
      </c>
      <c r="Q139" s="89" t="str">
        <f t="shared" si="45"/>
        <v>000</v>
      </c>
      <c r="R139" s="89">
        <v>0</v>
      </c>
      <c r="S139" s="89">
        <f t="shared" si="46"/>
        <v>0</v>
      </c>
      <c r="T139" s="89">
        <f t="shared" si="47"/>
        <v>1</v>
      </c>
      <c r="U139" s="89">
        <f t="shared" si="54"/>
        <v>0</v>
      </c>
      <c r="V139" s="89">
        <f t="shared" si="48"/>
        <v>0</v>
      </c>
      <c r="W139" s="89">
        <f t="shared" si="49"/>
        <v>0</v>
      </c>
      <c r="X139" s="89">
        <f t="shared" si="50"/>
        <v>0</v>
      </c>
      <c r="Y139">
        <v>5.6</v>
      </c>
      <c r="Z139" s="85">
        <v>31908</v>
      </c>
      <c r="AA139">
        <v>0</v>
      </c>
      <c r="AB139">
        <v>0</v>
      </c>
      <c r="AC139" s="71">
        <v>1</v>
      </c>
      <c r="AD139" s="67">
        <v>62826.517999999996</v>
      </c>
      <c r="AE139" s="76">
        <v>12331031</v>
      </c>
      <c r="AF139" s="67">
        <v>437895</v>
      </c>
      <c r="AG139" s="83">
        <v>0</v>
      </c>
      <c r="AH139" s="83">
        <v>0</v>
      </c>
      <c r="AI139" s="93">
        <v>22135537</v>
      </c>
      <c r="AJ139" s="93">
        <f t="shared" si="51"/>
        <v>22135.537</v>
      </c>
      <c r="AK139" s="117">
        <f t="shared" si="52"/>
        <v>5.0549873828200823E-2</v>
      </c>
      <c r="AL139" s="67">
        <v>2060</v>
      </c>
      <c r="AM139" s="100">
        <f t="shared" si="53"/>
        <v>0.47043240959590771</v>
      </c>
    </row>
    <row r="140" spans="1:39">
      <c r="A140" s="11">
        <v>2002</v>
      </c>
      <c r="B140" s="13">
        <v>39</v>
      </c>
      <c r="C140">
        <v>4</v>
      </c>
      <c r="D140">
        <f t="shared" si="39"/>
        <v>22</v>
      </c>
      <c r="E140" s="131">
        <f t="shared" si="40"/>
        <v>0.88</v>
      </c>
      <c r="F140">
        <v>4</v>
      </c>
      <c r="G140" s="126">
        <f t="shared" si="41"/>
        <v>32</v>
      </c>
      <c r="H140" s="129">
        <f t="shared" si="42"/>
        <v>0.91428571428571426</v>
      </c>
      <c r="I140">
        <v>3</v>
      </c>
      <c r="J140" s="126">
        <f t="shared" si="43"/>
        <v>17</v>
      </c>
      <c r="K140" s="99">
        <f t="shared" si="44"/>
        <v>0.89473684210526316</v>
      </c>
      <c r="L140" s="97">
        <f t="shared" si="55"/>
        <v>0.89634085213032577</v>
      </c>
      <c r="M140" s="119">
        <v>0</v>
      </c>
      <c r="N140" s="70">
        <v>0</v>
      </c>
      <c r="O140" s="89">
        <v>1</v>
      </c>
      <c r="P140" s="89">
        <v>1</v>
      </c>
      <c r="Q140" s="89" t="str">
        <f t="shared" si="45"/>
        <v>011</v>
      </c>
      <c r="R140" s="89">
        <v>2</v>
      </c>
      <c r="S140" s="89">
        <f t="shared" si="46"/>
        <v>0</v>
      </c>
      <c r="T140" s="89">
        <f t="shared" si="47"/>
        <v>0</v>
      </c>
      <c r="U140" s="89">
        <f t="shared" si="54"/>
        <v>0</v>
      </c>
      <c r="V140" s="89">
        <f t="shared" si="48"/>
        <v>1</v>
      </c>
      <c r="W140" s="89">
        <f t="shared" si="49"/>
        <v>0</v>
      </c>
      <c r="X140" s="89">
        <f t="shared" si="50"/>
        <v>1</v>
      </c>
      <c r="Y140">
        <v>5</v>
      </c>
      <c r="Z140" s="85">
        <v>32730</v>
      </c>
      <c r="AA140">
        <v>0</v>
      </c>
      <c r="AB140">
        <v>0</v>
      </c>
      <c r="AC140" s="71">
        <v>1</v>
      </c>
      <c r="AD140" s="67">
        <v>1489.1120000000001</v>
      </c>
      <c r="AE140" s="76">
        <v>1065995</v>
      </c>
      <c r="AF140" s="67">
        <v>38349</v>
      </c>
      <c r="AG140" s="83">
        <v>0</v>
      </c>
      <c r="AH140" s="83">
        <v>0</v>
      </c>
      <c r="AI140" s="93">
        <v>2127609</v>
      </c>
      <c r="AJ140" s="93">
        <f t="shared" si="51"/>
        <v>2127.6089999999999</v>
      </c>
      <c r="AK140" s="117">
        <f t="shared" si="52"/>
        <v>5.5480168974419146E-2</v>
      </c>
      <c r="AL140" s="67">
        <v>128</v>
      </c>
      <c r="AM140" s="100">
        <f t="shared" si="53"/>
        <v>0.33377663042061073</v>
      </c>
    </row>
    <row r="141" spans="1:39">
      <c r="A141" s="11">
        <v>2002</v>
      </c>
      <c r="B141" s="13">
        <v>40</v>
      </c>
      <c r="C141">
        <v>1</v>
      </c>
      <c r="D141">
        <f t="shared" si="39"/>
        <v>25</v>
      </c>
      <c r="E141" s="131">
        <f t="shared" si="40"/>
        <v>1</v>
      </c>
      <c r="F141">
        <v>1</v>
      </c>
      <c r="G141" s="126">
        <f t="shared" si="41"/>
        <v>35</v>
      </c>
      <c r="H141" s="129">
        <f t="shared" si="42"/>
        <v>1</v>
      </c>
      <c r="I141">
        <v>1</v>
      </c>
      <c r="J141" s="126">
        <f t="shared" si="43"/>
        <v>19</v>
      </c>
      <c r="K141" s="99">
        <f t="shared" si="44"/>
        <v>1</v>
      </c>
      <c r="L141" s="97">
        <f t="shared" si="55"/>
        <v>1</v>
      </c>
      <c r="M141" s="119">
        <v>0</v>
      </c>
      <c r="N141" s="70">
        <v>1</v>
      </c>
      <c r="O141" s="89">
        <v>0</v>
      </c>
      <c r="P141" s="89">
        <v>0</v>
      </c>
      <c r="Q141" s="89" t="str">
        <f t="shared" si="45"/>
        <v>100</v>
      </c>
      <c r="R141" s="89">
        <v>2</v>
      </c>
      <c r="S141" s="89">
        <f t="shared" si="46"/>
        <v>0</v>
      </c>
      <c r="T141" s="89">
        <f t="shared" si="47"/>
        <v>0</v>
      </c>
      <c r="U141" s="89">
        <f t="shared" si="54"/>
        <v>1</v>
      </c>
      <c r="V141" s="89">
        <f t="shared" si="48"/>
        <v>0</v>
      </c>
      <c r="W141" s="89">
        <f t="shared" si="49"/>
        <v>0</v>
      </c>
      <c r="X141" s="89">
        <f t="shared" si="50"/>
        <v>1</v>
      </c>
      <c r="Y141">
        <v>5.4</v>
      </c>
      <c r="Z141" s="85">
        <v>25948</v>
      </c>
      <c r="AA141">
        <v>0</v>
      </c>
      <c r="AB141">
        <v>0</v>
      </c>
      <c r="AC141" s="71">
        <v>1</v>
      </c>
      <c r="AD141" s="67">
        <v>12756.903</v>
      </c>
      <c r="AE141" s="76">
        <v>4107795</v>
      </c>
      <c r="AF141" s="67">
        <v>124902</v>
      </c>
      <c r="AG141" s="83">
        <v>0</v>
      </c>
      <c r="AH141" s="83">
        <v>0</v>
      </c>
      <c r="AI141" s="93">
        <v>6087792</v>
      </c>
      <c r="AJ141" s="93">
        <f t="shared" si="51"/>
        <v>6087.7920000000004</v>
      </c>
      <c r="AK141" s="117">
        <f t="shared" si="52"/>
        <v>4.8740548590094634E-2</v>
      </c>
      <c r="AL141" s="67">
        <v>758</v>
      </c>
      <c r="AM141" s="100">
        <f t="shared" si="53"/>
        <v>0.60687579061984598</v>
      </c>
    </row>
    <row r="142" spans="1:39" s="89" customFormat="1">
      <c r="A142" s="11">
        <v>2002</v>
      </c>
      <c r="B142" s="13">
        <v>41</v>
      </c>
      <c r="C142">
        <v>3</v>
      </c>
      <c r="D142">
        <f t="shared" si="39"/>
        <v>23</v>
      </c>
      <c r="E142" s="131">
        <f t="shared" si="40"/>
        <v>0.92</v>
      </c>
      <c r="F142">
        <v>12</v>
      </c>
      <c r="G142" s="126">
        <f t="shared" si="41"/>
        <v>24</v>
      </c>
      <c r="H142" s="129">
        <f t="shared" si="42"/>
        <v>0.68571428571428572</v>
      </c>
      <c r="I142">
        <v>12</v>
      </c>
      <c r="J142" s="126">
        <f t="shared" si="43"/>
        <v>8</v>
      </c>
      <c r="K142" s="99">
        <f t="shared" si="44"/>
        <v>0.42105263157894735</v>
      </c>
      <c r="L142" s="120">
        <f>E142</f>
        <v>0.92</v>
      </c>
      <c r="M142" s="121">
        <v>1</v>
      </c>
      <c r="N142" s="70">
        <v>0</v>
      </c>
      <c r="O142" s="89">
        <v>0</v>
      </c>
      <c r="P142" s="89">
        <v>0</v>
      </c>
      <c r="Q142" s="89" t="str">
        <f t="shared" si="45"/>
        <v>000</v>
      </c>
      <c r="R142" s="89">
        <v>0</v>
      </c>
      <c r="S142" s="89">
        <f t="shared" si="46"/>
        <v>0</v>
      </c>
      <c r="T142" s="89">
        <f t="shared" si="47"/>
        <v>1</v>
      </c>
      <c r="U142" s="89">
        <f t="shared" si="54"/>
        <v>0</v>
      </c>
      <c r="V142" s="89">
        <f t="shared" si="48"/>
        <v>0</v>
      </c>
      <c r="W142" s="89">
        <f t="shared" si="49"/>
        <v>0</v>
      </c>
      <c r="X142" s="89">
        <f t="shared" si="50"/>
        <v>0</v>
      </c>
      <c r="Y142" s="89">
        <v>3.1</v>
      </c>
      <c r="Z142" s="85">
        <v>27856</v>
      </c>
      <c r="AA142" s="89">
        <v>0</v>
      </c>
      <c r="AB142" s="89">
        <v>0</v>
      </c>
      <c r="AC142" s="71">
        <v>1</v>
      </c>
      <c r="AD142" s="93">
        <v>1143.2170000000001</v>
      </c>
      <c r="AE142" s="122">
        <v>760020</v>
      </c>
      <c r="AF142" s="93">
        <v>26793</v>
      </c>
      <c r="AG142" s="125">
        <v>8</v>
      </c>
      <c r="AH142" s="125">
        <v>8</v>
      </c>
      <c r="AI142" s="93">
        <v>976596</v>
      </c>
      <c r="AJ142" s="93">
        <f t="shared" si="51"/>
        <v>976.596</v>
      </c>
      <c r="AK142" s="117">
        <f t="shared" si="52"/>
        <v>3.6449669689844359E-2</v>
      </c>
      <c r="AL142" s="93">
        <v>1138</v>
      </c>
      <c r="AM142" s="124">
        <f t="shared" si="53"/>
        <v>4.247378046504684</v>
      </c>
    </row>
    <row r="143" spans="1:39">
      <c r="A143" s="11">
        <v>2002</v>
      </c>
      <c r="B143" s="13">
        <v>42</v>
      </c>
      <c r="C143">
        <v>3</v>
      </c>
      <c r="D143">
        <f t="shared" si="39"/>
        <v>23</v>
      </c>
      <c r="E143" s="131">
        <f t="shared" si="40"/>
        <v>0.92</v>
      </c>
      <c r="F143">
        <v>3</v>
      </c>
      <c r="G143" s="126">
        <f t="shared" si="41"/>
        <v>33</v>
      </c>
      <c r="H143" s="129">
        <f t="shared" si="42"/>
        <v>0.94285714285714284</v>
      </c>
      <c r="I143">
        <v>3</v>
      </c>
      <c r="J143" s="126">
        <f t="shared" si="43"/>
        <v>17</v>
      </c>
      <c r="K143" s="99">
        <f t="shared" si="44"/>
        <v>0.89473684210526316</v>
      </c>
      <c r="L143" s="97">
        <f t="shared" ref="L143:L150" si="56">(E143+H143+K143)/3</f>
        <v>0.91919799498746879</v>
      </c>
      <c r="M143" s="119">
        <v>0</v>
      </c>
      <c r="N143" s="70">
        <v>0</v>
      </c>
      <c r="O143" s="89">
        <v>1</v>
      </c>
      <c r="P143" s="89">
        <v>1</v>
      </c>
      <c r="Q143" s="89" t="str">
        <f t="shared" si="45"/>
        <v>011</v>
      </c>
      <c r="R143" s="89">
        <v>2</v>
      </c>
      <c r="S143" s="89">
        <f t="shared" si="46"/>
        <v>0</v>
      </c>
      <c r="T143" s="89">
        <f t="shared" si="47"/>
        <v>0</v>
      </c>
      <c r="U143" s="89">
        <f t="shared" si="54"/>
        <v>0</v>
      </c>
      <c r="V143" s="89">
        <f t="shared" si="48"/>
        <v>1</v>
      </c>
      <c r="W143" s="89">
        <f t="shared" si="49"/>
        <v>0</v>
      </c>
      <c r="X143" s="89">
        <f t="shared" si="50"/>
        <v>1</v>
      </c>
      <c r="Y143">
        <v>5.4</v>
      </c>
      <c r="Z143" s="85">
        <v>28090</v>
      </c>
      <c r="AA143">
        <v>0</v>
      </c>
      <c r="AB143">
        <v>0</v>
      </c>
      <c r="AC143" s="71">
        <v>1</v>
      </c>
      <c r="AD143" s="67">
        <v>17500.115000000002</v>
      </c>
      <c r="AE143" s="76">
        <v>5795918</v>
      </c>
      <c r="AF143" s="67">
        <v>194846</v>
      </c>
      <c r="AG143" s="83">
        <v>0</v>
      </c>
      <c r="AH143" s="83">
        <v>0</v>
      </c>
      <c r="AI143" s="93">
        <v>7797681</v>
      </c>
      <c r="AJ143" s="93">
        <f t="shared" si="51"/>
        <v>7797.6809999999996</v>
      </c>
      <c r="AK143" s="117">
        <f t="shared" si="52"/>
        <v>4.0019713004116067E-2</v>
      </c>
      <c r="AL143" s="67">
        <v>2227</v>
      </c>
      <c r="AM143" s="100">
        <f t="shared" si="53"/>
        <v>1.1429539225850158</v>
      </c>
    </row>
    <row r="144" spans="1:39">
      <c r="A144" s="11">
        <v>2002</v>
      </c>
      <c r="B144" s="13">
        <v>43</v>
      </c>
      <c r="C144">
        <v>3</v>
      </c>
      <c r="D144">
        <f t="shared" si="39"/>
        <v>23</v>
      </c>
      <c r="E144" s="131">
        <f t="shared" si="40"/>
        <v>0.92</v>
      </c>
      <c r="F144">
        <v>2</v>
      </c>
      <c r="G144" s="126">
        <f t="shared" si="41"/>
        <v>34</v>
      </c>
      <c r="H144" s="129">
        <f t="shared" si="42"/>
        <v>0.97142857142857142</v>
      </c>
      <c r="I144">
        <v>2</v>
      </c>
      <c r="J144" s="126">
        <f t="shared" si="43"/>
        <v>18</v>
      </c>
      <c r="K144" s="99">
        <f t="shared" si="44"/>
        <v>0.94736842105263153</v>
      </c>
      <c r="L144" s="97">
        <f t="shared" si="56"/>
        <v>0.94626566416040092</v>
      </c>
      <c r="M144" s="119">
        <v>0</v>
      </c>
      <c r="N144" s="70">
        <v>0</v>
      </c>
      <c r="O144" s="89">
        <v>0</v>
      </c>
      <c r="P144" s="89">
        <v>0</v>
      </c>
      <c r="Q144" s="89" t="str">
        <f t="shared" si="45"/>
        <v>000</v>
      </c>
      <c r="R144" s="89">
        <v>0</v>
      </c>
      <c r="S144" s="89">
        <f t="shared" si="46"/>
        <v>0</v>
      </c>
      <c r="T144" s="89">
        <f t="shared" si="47"/>
        <v>1</v>
      </c>
      <c r="U144" s="89">
        <f t="shared" si="54"/>
        <v>0</v>
      </c>
      <c r="V144" s="89">
        <f t="shared" si="48"/>
        <v>0</v>
      </c>
      <c r="W144" s="89">
        <f t="shared" si="49"/>
        <v>0</v>
      </c>
      <c r="X144" s="89">
        <f t="shared" si="50"/>
        <v>0</v>
      </c>
      <c r="Y144">
        <v>5.7</v>
      </c>
      <c r="Z144" s="85">
        <v>29204</v>
      </c>
      <c r="AA144">
        <v>0</v>
      </c>
      <c r="AB144">
        <v>0</v>
      </c>
      <c r="AC144" s="71">
        <v>1</v>
      </c>
      <c r="AD144" s="67">
        <v>98801.444000000003</v>
      </c>
      <c r="AE144" s="76">
        <v>21690325</v>
      </c>
      <c r="AF144" s="67">
        <v>788944</v>
      </c>
      <c r="AG144" s="83">
        <v>0</v>
      </c>
      <c r="AH144" s="83">
        <v>0</v>
      </c>
      <c r="AI144" s="93">
        <v>28662395</v>
      </c>
      <c r="AJ144" s="93">
        <f t="shared" si="51"/>
        <v>28662.395</v>
      </c>
      <c r="AK144" s="117">
        <f t="shared" si="52"/>
        <v>3.6330075391916281E-2</v>
      </c>
      <c r="AL144" s="67">
        <v>6834</v>
      </c>
      <c r="AM144" s="100">
        <f t="shared" si="53"/>
        <v>0.86622117666146137</v>
      </c>
    </row>
    <row r="145" spans="1:39">
      <c r="A145" s="11">
        <v>2002</v>
      </c>
      <c r="B145" s="13">
        <v>44</v>
      </c>
      <c r="C145">
        <v>1</v>
      </c>
      <c r="D145">
        <f t="shared" si="39"/>
        <v>25</v>
      </c>
      <c r="E145" s="131">
        <f t="shared" si="40"/>
        <v>1</v>
      </c>
      <c r="F145">
        <v>1</v>
      </c>
      <c r="G145" s="126">
        <f t="shared" si="41"/>
        <v>35</v>
      </c>
      <c r="H145" s="129">
        <f t="shared" si="42"/>
        <v>1</v>
      </c>
      <c r="I145">
        <v>1</v>
      </c>
      <c r="J145" s="126">
        <f t="shared" si="43"/>
        <v>19</v>
      </c>
      <c r="K145" s="99">
        <f t="shared" si="44"/>
        <v>1</v>
      </c>
      <c r="L145" s="97">
        <f t="shared" si="56"/>
        <v>1</v>
      </c>
      <c r="M145" s="119">
        <v>0</v>
      </c>
      <c r="N145" s="70">
        <v>0</v>
      </c>
      <c r="O145" s="89">
        <v>0</v>
      </c>
      <c r="P145" s="89">
        <v>0</v>
      </c>
      <c r="Q145" s="89" t="str">
        <f t="shared" si="45"/>
        <v>000</v>
      </c>
      <c r="R145" s="89">
        <v>0</v>
      </c>
      <c r="S145" s="89">
        <f t="shared" si="46"/>
        <v>0</v>
      </c>
      <c r="T145" s="89">
        <f t="shared" si="47"/>
        <v>1</v>
      </c>
      <c r="U145" s="89">
        <f t="shared" si="54"/>
        <v>0</v>
      </c>
      <c r="V145" s="89">
        <f t="shared" si="48"/>
        <v>0</v>
      </c>
      <c r="W145" s="89">
        <f t="shared" si="49"/>
        <v>0</v>
      </c>
      <c r="X145" s="89">
        <f t="shared" si="50"/>
        <v>0</v>
      </c>
      <c r="Y145">
        <v>5.2</v>
      </c>
      <c r="Z145" s="85">
        <v>25084</v>
      </c>
      <c r="AA145">
        <v>0</v>
      </c>
      <c r="AB145">
        <v>0</v>
      </c>
      <c r="AC145" s="71">
        <v>1</v>
      </c>
      <c r="AD145" s="67">
        <v>8520.44</v>
      </c>
      <c r="AE145" s="76">
        <v>2324815</v>
      </c>
      <c r="AF145" s="67">
        <v>76063</v>
      </c>
      <c r="AG145" s="83">
        <v>1</v>
      </c>
      <c r="AH145" s="83">
        <v>1</v>
      </c>
      <c r="AI145" s="93">
        <v>3925382</v>
      </c>
      <c r="AJ145" s="93">
        <f t="shared" si="51"/>
        <v>3925.3820000000001</v>
      </c>
      <c r="AK145" s="117">
        <f t="shared" si="52"/>
        <v>5.1606983684577258E-2</v>
      </c>
      <c r="AL145" s="67">
        <v>452</v>
      </c>
      <c r="AM145" s="100">
        <f t="shared" si="53"/>
        <v>0.59424424490225203</v>
      </c>
    </row>
    <row r="146" spans="1:39">
      <c r="A146" s="11">
        <v>2002</v>
      </c>
      <c r="B146" s="13">
        <v>45</v>
      </c>
      <c r="C146">
        <v>2</v>
      </c>
      <c r="D146">
        <f t="shared" si="39"/>
        <v>24</v>
      </c>
      <c r="E146" s="131">
        <f t="shared" si="40"/>
        <v>0.96</v>
      </c>
      <c r="F146">
        <v>2</v>
      </c>
      <c r="G146" s="126">
        <f t="shared" si="41"/>
        <v>34</v>
      </c>
      <c r="H146" s="129">
        <f t="shared" si="42"/>
        <v>0.97142857142857142</v>
      </c>
      <c r="I146">
        <v>2</v>
      </c>
      <c r="J146" s="126">
        <f t="shared" si="43"/>
        <v>18</v>
      </c>
      <c r="K146" s="99">
        <f t="shared" si="44"/>
        <v>0.94736842105263153</v>
      </c>
      <c r="L146" s="97">
        <f t="shared" si="56"/>
        <v>0.95959899749373434</v>
      </c>
      <c r="M146" s="119">
        <v>0</v>
      </c>
      <c r="N146" s="70">
        <v>1</v>
      </c>
      <c r="O146" s="89">
        <v>0</v>
      </c>
      <c r="P146" s="89">
        <v>1</v>
      </c>
      <c r="Q146" s="89" t="str">
        <f t="shared" si="45"/>
        <v>101</v>
      </c>
      <c r="R146" s="89">
        <v>2</v>
      </c>
      <c r="S146" s="89">
        <f t="shared" si="46"/>
        <v>0</v>
      </c>
      <c r="T146" s="89">
        <f t="shared" si="47"/>
        <v>0</v>
      </c>
      <c r="U146" s="89">
        <v>1</v>
      </c>
      <c r="V146" s="89">
        <f t="shared" si="48"/>
        <v>0</v>
      </c>
      <c r="W146" s="89">
        <f t="shared" si="49"/>
        <v>0</v>
      </c>
      <c r="X146" s="89">
        <f t="shared" si="50"/>
        <v>1</v>
      </c>
      <c r="Y146">
        <v>3.7</v>
      </c>
      <c r="Z146" s="85">
        <v>31089</v>
      </c>
      <c r="AA146">
        <v>0</v>
      </c>
      <c r="AB146">
        <v>0</v>
      </c>
      <c r="AC146" s="71">
        <v>1</v>
      </c>
      <c r="AD146" s="67">
        <v>743.96799999999996</v>
      </c>
      <c r="AE146" s="76">
        <v>615442</v>
      </c>
      <c r="AF146" s="67">
        <v>20250</v>
      </c>
      <c r="AG146" s="83">
        <v>0</v>
      </c>
      <c r="AH146" s="83">
        <v>0</v>
      </c>
      <c r="AI146" s="93">
        <v>1518479</v>
      </c>
      <c r="AJ146" s="93">
        <f t="shared" si="51"/>
        <v>1518.479</v>
      </c>
      <c r="AK146" s="117">
        <f t="shared" si="52"/>
        <v>7.4986617283950618E-2</v>
      </c>
      <c r="AL146" s="67">
        <v>254</v>
      </c>
      <c r="AM146" s="100">
        <f t="shared" si="53"/>
        <v>1.2543209876543209</v>
      </c>
    </row>
    <row r="147" spans="1:39">
      <c r="A147" s="11">
        <v>2002</v>
      </c>
      <c r="B147" s="13">
        <v>46</v>
      </c>
      <c r="C147">
        <v>1</v>
      </c>
      <c r="D147">
        <f t="shared" si="39"/>
        <v>25</v>
      </c>
      <c r="E147" s="131">
        <f t="shared" si="40"/>
        <v>1</v>
      </c>
      <c r="F147">
        <v>1</v>
      </c>
      <c r="G147" s="126">
        <f t="shared" si="41"/>
        <v>35</v>
      </c>
      <c r="H147" s="129">
        <f t="shared" si="42"/>
        <v>1</v>
      </c>
      <c r="I147">
        <v>1</v>
      </c>
      <c r="J147" s="126">
        <f t="shared" si="43"/>
        <v>19</v>
      </c>
      <c r="K147" s="99">
        <f t="shared" si="44"/>
        <v>1</v>
      </c>
      <c r="L147" s="97">
        <f t="shared" si="56"/>
        <v>1</v>
      </c>
      <c r="M147" s="119">
        <v>0</v>
      </c>
      <c r="N147" s="70">
        <v>1</v>
      </c>
      <c r="O147" s="89">
        <v>0</v>
      </c>
      <c r="P147" s="89">
        <v>0</v>
      </c>
      <c r="Q147" s="89" t="str">
        <f t="shared" si="45"/>
        <v>100</v>
      </c>
      <c r="R147" s="89">
        <v>2</v>
      </c>
      <c r="S147" s="89">
        <f t="shared" si="46"/>
        <v>0</v>
      </c>
      <c r="T147" s="89">
        <f t="shared" si="47"/>
        <v>0</v>
      </c>
      <c r="U147" s="89">
        <f t="shared" si="54"/>
        <v>1</v>
      </c>
      <c r="V147" s="89">
        <f t="shared" si="48"/>
        <v>0</v>
      </c>
      <c r="W147" s="89">
        <f t="shared" si="49"/>
        <v>0</v>
      </c>
      <c r="X147" s="89">
        <f t="shared" si="50"/>
        <v>1</v>
      </c>
      <c r="Y147">
        <v>4.2</v>
      </c>
      <c r="Z147" s="85">
        <v>34364</v>
      </c>
      <c r="AA147">
        <v>0</v>
      </c>
      <c r="AB147">
        <v>0</v>
      </c>
      <c r="AC147" s="71">
        <v>1</v>
      </c>
      <c r="AD147" s="67">
        <v>21637.062999999998</v>
      </c>
      <c r="AE147" s="76">
        <v>7286873</v>
      </c>
      <c r="AF147" s="67">
        <v>293065</v>
      </c>
      <c r="AG147" s="83">
        <v>0</v>
      </c>
      <c r="AH147" s="83">
        <v>0</v>
      </c>
      <c r="AI147" s="93">
        <v>12781149</v>
      </c>
      <c r="AJ147" s="93">
        <f t="shared" si="51"/>
        <v>12781.148999999999</v>
      </c>
      <c r="AK147" s="117">
        <f t="shared" si="52"/>
        <v>4.361199392626209E-2</v>
      </c>
      <c r="AL147" s="67">
        <v>1071</v>
      </c>
      <c r="AM147" s="100">
        <f t="shared" si="53"/>
        <v>0.36544793817071297</v>
      </c>
    </row>
    <row r="148" spans="1:39">
      <c r="A148" s="11">
        <v>2002</v>
      </c>
      <c r="B148" s="13">
        <v>47</v>
      </c>
      <c r="C148">
        <v>2</v>
      </c>
      <c r="D148">
        <f t="shared" si="39"/>
        <v>24</v>
      </c>
      <c r="E148" s="131">
        <f t="shared" si="40"/>
        <v>0.96</v>
      </c>
      <c r="F148">
        <v>2</v>
      </c>
      <c r="G148" s="126">
        <f t="shared" si="41"/>
        <v>34</v>
      </c>
      <c r="H148" s="129">
        <f t="shared" si="42"/>
        <v>0.97142857142857142</v>
      </c>
      <c r="I148">
        <v>3</v>
      </c>
      <c r="J148" s="126">
        <f t="shared" si="43"/>
        <v>17</v>
      </c>
      <c r="K148" s="99">
        <f t="shared" si="44"/>
        <v>0.89473684210526316</v>
      </c>
      <c r="L148" s="97">
        <f t="shared" si="56"/>
        <v>0.94205513784461159</v>
      </c>
      <c r="M148" s="119">
        <v>0</v>
      </c>
      <c r="N148" s="70">
        <v>1</v>
      </c>
      <c r="O148" s="89">
        <v>1</v>
      </c>
      <c r="P148" s="89">
        <v>0</v>
      </c>
      <c r="Q148" s="89" t="str">
        <f t="shared" si="45"/>
        <v>110</v>
      </c>
      <c r="R148" s="89">
        <v>2</v>
      </c>
      <c r="S148" s="89">
        <f t="shared" si="46"/>
        <v>0</v>
      </c>
      <c r="T148" s="89">
        <f t="shared" si="47"/>
        <v>0</v>
      </c>
      <c r="U148" s="89">
        <v>1</v>
      </c>
      <c r="V148" s="89">
        <f t="shared" si="48"/>
        <v>0</v>
      </c>
      <c r="W148" s="89">
        <f t="shared" si="49"/>
        <v>0</v>
      </c>
      <c r="X148" s="89">
        <f t="shared" si="50"/>
        <v>1</v>
      </c>
      <c r="Y148">
        <v>7.5</v>
      </c>
      <c r="Z148" s="85">
        <v>33505</v>
      </c>
      <c r="AA148">
        <v>0</v>
      </c>
      <c r="AB148">
        <v>0</v>
      </c>
      <c r="AC148" s="71">
        <v>1</v>
      </c>
      <c r="AD148" s="67">
        <v>32008.374</v>
      </c>
      <c r="AE148" s="76">
        <v>6052349</v>
      </c>
      <c r="AF148" s="67">
        <v>248879</v>
      </c>
      <c r="AG148" s="83">
        <v>0</v>
      </c>
      <c r="AH148" s="83">
        <v>0</v>
      </c>
      <c r="AI148" s="93">
        <v>12628567</v>
      </c>
      <c r="AJ148" s="93">
        <f t="shared" si="51"/>
        <v>12628.566999999999</v>
      </c>
      <c r="AK148" s="117">
        <f t="shared" si="52"/>
        <v>5.0741794205216184E-2</v>
      </c>
      <c r="AL148" s="67">
        <v>3703</v>
      </c>
      <c r="AM148" s="100">
        <f t="shared" si="53"/>
        <v>1.4878716163276131</v>
      </c>
    </row>
    <row r="149" spans="1:39">
      <c r="A149" s="11">
        <v>2002</v>
      </c>
      <c r="B149" s="13">
        <v>48</v>
      </c>
      <c r="C149">
        <v>4</v>
      </c>
      <c r="D149">
        <f t="shared" si="39"/>
        <v>22</v>
      </c>
      <c r="E149" s="131">
        <f t="shared" si="40"/>
        <v>0.88</v>
      </c>
      <c r="F149">
        <v>4</v>
      </c>
      <c r="G149" s="126">
        <f t="shared" si="41"/>
        <v>32</v>
      </c>
      <c r="H149" s="129">
        <f t="shared" si="42"/>
        <v>0.91428571428571426</v>
      </c>
      <c r="I149">
        <v>4</v>
      </c>
      <c r="J149" s="126">
        <f t="shared" si="43"/>
        <v>16</v>
      </c>
      <c r="K149" s="99">
        <f t="shared" si="44"/>
        <v>0.84210526315789469</v>
      </c>
      <c r="L149" s="97">
        <f t="shared" si="56"/>
        <v>0.87879699248120302</v>
      </c>
      <c r="M149" s="119">
        <v>0</v>
      </c>
      <c r="N149" s="70">
        <v>1</v>
      </c>
      <c r="O149" s="89">
        <v>1</v>
      </c>
      <c r="P149" s="89">
        <v>1</v>
      </c>
      <c r="Q149" s="89" t="str">
        <f t="shared" si="45"/>
        <v>111</v>
      </c>
      <c r="R149" s="89">
        <v>1</v>
      </c>
      <c r="S149" s="89">
        <f t="shared" si="46"/>
        <v>1</v>
      </c>
      <c r="T149" s="89">
        <f t="shared" si="47"/>
        <v>0</v>
      </c>
      <c r="U149" s="89">
        <f t="shared" si="54"/>
        <v>0</v>
      </c>
      <c r="V149" s="89">
        <f t="shared" si="48"/>
        <v>0</v>
      </c>
      <c r="W149" s="89">
        <f t="shared" si="49"/>
        <v>0</v>
      </c>
      <c r="X149" s="89">
        <f t="shared" si="50"/>
        <v>0</v>
      </c>
      <c r="Y149">
        <v>5.0999999999999996</v>
      </c>
      <c r="Z149" s="85">
        <v>24481</v>
      </c>
      <c r="AA149">
        <v>0</v>
      </c>
      <c r="AB149">
        <v>0</v>
      </c>
      <c r="AC149" s="71">
        <v>1</v>
      </c>
      <c r="AD149" s="67">
        <v>3547.252</v>
      </c>
      <c r="AE149" s="76">
        <v>1805414</v>
      </c>
      <c r="AF149" s="67">
        <v>45410</v>
      </c>
      <c r="AG149" s="83">
        <v>0</v>
      </c>
      <c r="AH149" s="83">
        <v>0</v>
      </c>
      <c r="AI149" s="93">
        <v>3551756</v>
      </c>
      <c r="AJ149" s="93">
        <f t="shared" si="51"/>
        <v>3551.7559999999999</v>
      </c>
      <c r="AK149" s="117">
        <f t="shared" si="52"/>
        <v>7.8215282977317765E-2</v>
      </c>
      <c r="AL149" s="67">
        <v>194</v>
      </c>
      <c r="AM149" s="100">
        <f t="shared" si="53"/>
        <v>0.42721867430081478</v>
      </c>
    </row>
    <row r="150" spans="1:39">
      <c r="A150" s="11">
        <v>2002</v>
      </c>
      <c r="B150" s="13">
        <v>49</v>
      </c>
      <c r="C150">
        <v>4</v>
      </c>
      <c r="D150">
        <f t="shared" si="39"/>
        <v>22</v>
      </c>
      <c r="E150" s="131">
        <f t="shared" si="40"/>
        <v>0.88</v>
      </c>
      <c r="F150">
        <v>4</v>
      </c>
      <c r="G150" s="126">
        <f t="shared" si="41"/>
        <v>32</v>
      </c>
      <c r="H150" s="129">
        <f t="shared" si="42"/>
        <v>0.91428571428571426</v>
      </c>
      <c r="I150">
        <v>3</v>
      </c>
      <c r="J150" s="126">
        <f t="shared" si="43"/>
        <v>17</v>
      </c>
      <c r="K150" s="99">
        <f t="shared" si="44"/>
        <v>0.89473684210526316</v>
      </c>
      <c r="L150" s="97">
        <f t="shared" si="56"/>
        <v>0.89634085213032577</v>
      </c>
      <c r="M150" s="119">
        <v>0</v>
      </c>
      <c r="N150" s="70">
        <v>0</v>
      </c>
      <c r="O150" s="89">
        <v>0</v>
      </c>
      <c r="P150" s="89">
        <v>0</v>
      </c>
      <c r="Q150" s="89" t="str">
        <f t="shared" si="45"/>
        <v>000</v>
      </c>
      <c r="R150" s="89">
        <v>0</v>
      </c>
      <c r="S150" s="89">
        <f t="shared" si="46"/>
        <v>0</v>
      </c>
      <c r="T150" s="89">
        <f t="shared" si="47"/>
        <v>1</v>
      </c>
      <c r="U150" s="89">
        <f t="shared" si="54"/>
        <v>0</v>
      </c>
      <c r="V150" s="89">
        <f t="shared" si="48"/>
        <v>0</v>
      </c>
      <c r="W150" s="89">
        <f t="shared" si="49"/>
        <v>0</v>
      </c>
      <c r="X150" s="89">
        <f t="shared" si="50"/>
        <v>0</v>
      </c>
      <c r="Y150">
        <v>5.0999999999999996</v>
      </c>
      <c r="Z150" s="85">
        <v>31538</v>
      </c>
      <c r="AA150">
        <v>0</v>
      </c>
      <c r="AB150">
        <v>0</v>
      </c>
      <c r="AC150" s="71">
        <v>1</v>
      </c>
      <c r="AD150" s="67">
        <v>15457.196</v>
      </c>
      <c r="AE150" s="76">
        <v>5445162</v>
      </c>
      <c r="AF150" s="67">
        <v>196373</v>
      </c>
      <c r="AG150" s="83">
        <v>0</v>
      </c>
      <c r="AH150" s="83">
        <v>0</v>
      </c>
      <c r="AI150" s="93">
        <v>11813831</v>
      </c>
      <c r="AJ150" s="93">
        <f t="shared" si="51"/>
        <v>11813.831</v>
      </c>
      <c r="AK150" s="117">
        <f t="shared" si="52"/>
        <v>6.0160159492394574E-2</v>
      </c>
      <c r="AL150" s="67">
        <v>2666</v>
      </c>
      <c r="AM150" s="100">
        <f t="shared" si="53"/>
        <v>1.3576204468027682</v>
      </c>
    </row>
    <row r="151" spans="1:39" s="20" customFormat="1" ht="16" thickBot="1">
      <c r="A151" s="18">
        <v>2002</v>
      </c>
      <c r="B151" s="22">
        <v>50</v>
      </c>
      <c r="C151" s="20">
        <v>3</v>
      </c>
      <c r="D151" s="20">
        <f t="shared" si="39"/>
        <v>23</v>
      </c>
      <c r="E151" s="138">
        <f t="shared" si="40"/>
        <v>0.92</v>
      </c>
      <c r="F151" s="20">
        <v>12</v>
      </c>
      <c r="G151" s="20">
        <f t="shared" si="41"/>
        <v>24</v>
      </c>
      <c r="H151" s="139">
        <f t="shared" si="42"/>
        <v>0.68571428571428572</v>
      </c>
      <c r="I151" s="20">
        <v>12</v>
      </c>
      <c r="J151" s="20">
        <f t="shared" si="43"/>
        <v>8</v>
      </c>
      <c r="K151" s="105">
        <f t="shared" si="44"/>
        <v>0.42105263157894735</v>
      </c>
      <c r="L151" s="106">
        <f>E151</f>
        <v>0.92</v>
      </c>
      <c r="M151" s="140">
        <v>0</v>
      </c>
      <c r="N151" s="20">
        <v>0</v>
      </c>
      <c r="O151" s="72">
        <v>0</v>
      </c>
      <c r="P151" s="72">
        <v>0</v>
      </c>
      <c r="Q151" s="72" t="str">
        <f t="shared" si="45"/>
        <v>000</v>
      </c>
      <c r="R151" s="72">
        <v>0</v>
      </c>
      <c r="S151" s="72">
        <f t="shared" si="46"/>
        <v>0</v>
      </c>
      <c r="T151" s="72">
        <f t="shared" si="47"/>
        <v>1</v>
      </c>
      <c r="U151" s="72">
        <f t="shared" si="54"/>
        <v>0</v>
      </c>
      <c r="V151" s="72">
        <f t="shared" si="48"/>
        <v>0</v>
      </c>
      <c r="W151" s="72">
        <f t="shared" si="49"/>
        <v>0</v>
      </c>
      <c r="X151" s="72">
        <f t="shared" si="50"/>
        <v>0</v>
      </c>
      <c r="Y151" s="20">
        <v>3.8</v>
      </c>
      <c r="Z151" s="86">
        <v>31416</v>
      </c>
      <c r="AA151" s="20">
        <v>0</v>
      </c>
      <c r="AB151" s="20">
        <v>0</v>
      </c>
      <c r="AC151" s="72">
        <v>1</v>
      </c>
      <c r="AD151" s="68">
        <v>1089.9780000000001</v>
      </c>
      <c r="AE151" s="77">
        <v>500017</v>
      </c>
      <c r="AF151" s="68">
        <v>19293</v>
      </c>
      <c r="AG151" s="84">
        <v>0</v>
      </c>
      <c r="AH151" s="84">
        <v>0</v>
      </c>
      <c r="AI151" s="96">
        <v>1094402</v>
      </c>
      <c r="AJ151" s="96">
        <f t="shared" si="51"/>
        <v>1094.402</v>
      </c>
      <c r="AK151" s="118">
        <f t="shared" si="52"/>
        <v>5.6725340797180328E-2</v>
      </c>
      <c r="AL151" s="68">
        <v>305</v>
      </c>
      <c r="AM151" s="107">
        <f t="shared" si="53"/>
        <v>1.5808842585393668</v>
      </c>
    </row>
    <row r="152" spans="1:39" ht="16" thickTop="1">
      <c r="A152" s="16">
        <v>2003</v>
      </c>
      <c r="B152" s="21">
        <v>1</v>
      </c>
      <c r="C152">
        <v>3</v>
      </c>
      <c r="D152">
        <f t="shared" si="39"/>
        <v>23</v>
      </c>
      <c r="E152" s="131">
        <f t="shared" si="40"/>
        <v>0.92</v>
      </c>
      <c r="F152">
        <v>4</v>
      </c>
      <c r="G152" s="126">
        <f t="shared" si="41"/>
        <v>32</v>
      </c>
      <c r="H152" s="129">
        <f t="shared" si="42"/>
        <v>0.91428571428571426</v>
      </c>
      <c r="I152">
        <v>3</v>
      </c>
      <c r="J152" s="126">
        <f t="shared" si="43"/>
        <v>17</v>
      </c>
      <c r="K152" s="99">
        <f t="shared" si="44"/>
        <v>0.89473684210526316</v>
      </c>
      <c r="L152" s="97">
        <f>(E152+H152+K152)/3</f>
        <v>0.90967418546365908</v>
      </c>
      <c r="M152" s="119">
        <v>0</v>
      </c>
      <c r="N152" s="70">
        <v>0</v>
      </c>
      <c r="O152" s="89">
        <v>1</v>
      </c>
      <c r="P152" s="89">
        <v>1</v>
      </c>
      <c r="Q152" s="89" t="str">
        <f t="shared" si="45"/>
        <v>011</v>
      </c>
      <c r="R152" s="71">
        <v>2</v>
      </c>
      <c r="S152" s="89">
        <f t="shared" si="46"/>
        <v>0</v>
      </c>
      <c r="T152" s="89">
        <f t="shared" si="47"/>
        <v>0</v>
      </c>
      <c r="U152" s="89">
        <f t="shared" si="54"/>
        <v>0</v>
      </c>
      <c r="V152" s="89">
        <f t="shared" si="48"/>
        <v>1</v>
      </c>
      <c r="W152" s="89">
        <f t="shared" si="49"/>
        <v>0</v>
      </c>
      <c r="X152" s="89">
        <f t="shared" si="50"/>
        <v>1</v>
      </c>
      <c r="Y152" s="71">
        <v>5.6</v>
      </c>
      <c r="Z152" s="85">
        <v>26513</v>
      </c>
      <c r="AA152">
        <v>0</v>
      </c>
      <c r="AB152">
        <v>0</v>
      </c>
      <c r="AC152" s="71">
        <v>0</v>
      </c>
      <c r="AD152" s="67">
        <v>6284.64</v>
      </c>
      <c r="AE152" s="76">
        <v>4503491</v>
      </c>
      <c r="AF152" s="67">
        <v>134388</v>
      </c>
      <c r="AG152" s="83">
        <v>0</v>
      </c>
      <c r="AH152" s="83">
        <v>0</v>
      </c>
      <c r="AI152" s="93">
        <v>6416351</v>
      </c>
      <c r="AJ152" s="93">
        <f t="shared" si="51"/>
        <v>6416.3509999999997</v>
      </c>
      <c r="AK152" s="117">
        <f t="shared" si="52"/>
        <v>4.7744969788969249E-2</v>
      </c>
      <c r="AL152" s="67">
        <v>2201</v>
      </c>
      <c r="AM152" s="100">
        <f t="shared" si="53"/>
        <v>1.6377950412239191</v>
      </c>
    </row>
    <row r="153" spans="1:39">
      <c r="A153" s="11">
        <v>2003</v>
      </c>
      <c r="B153" s="13">
        <v>2</v>
      </c>
      <c r="C153">
        <v>12</v>
      </c>
      <c r="D153">
        <f t="shared" si="39"/>
        <v>14</v>
      </c>
      <c r="E153" s="131">
        <f t="shared" si="40"/>
        <v>0.56000000000000005</v>
      </c>
      <c r="F153">
        <v>3</v>
      </c>
      <c r="G153" s="126">
        <f t="shared" si="41"/>
        <v>33</v>
      </c>
      <c r="H153" s="129">
        <f t="shared" si="42"/>
        <v>0.94285714285714284</v>
      </c>
      <c r="I153">
        <v>3</v>
      </c>
      <c r="J153" s="126">
        <f t="shared" si="43"/>
        <v>17</v>
      </c>
      <c r="K153" s="99">
        <f t="shared" si="44"/>
        <v>0.89473684210526316</v>
      </c>
      <c r="L153" s="97">
        <f>(H153+K153)/2</f>
        <v>0.91879699248120295</v>
      </c>
      <c r="M153" s="119">
        <v>0</v>
      </c>
      <c r="N153" s="70">
        <v>0</v>
      </c>
      <c r="O153" s="89">
        <v>0</v>
      </c>
      <c r="P153" s="89">
        <v>0</v>
      </c>
      <c r="Q153" s="89" t="str">
        <f t="shared" si="45"/>
        <v>000</v>
      </c>
      <c r="R153" s="89">
        <v>0</v>
      </c>
      <c r="S153" s="89">
        <f t="shared" si="46"/>
        <v>0</v>
      </c>
      <c r="T153" s="89">
        <f t="shared" si="47"/>
        <v>1</v>
      </c>
      <c r="U153" s="89">
        <f t="shared" si="54"/>
        <v>0</v>
      </c>
      <c r="V153" s="89">
        <f t="shared" si="48"/>
        <v>0</v>
      </c>
      <c r="W153" s="89">
        <f t="shared" si="49"/>
        <v>0</v>
      </c>
      <c r="X153" s="89">
        <f t="shared" si="50"/>
        <v>0</v>
      </c>
      <c r="Y153" s="71">
        <v>6.9</v>
      </c>
      <c r="Z153" s="85">
        <v>35591</v>
      </c>
      <c r="AA153">
        <v>0</v>
      </c>
      <c r="AB153">
        <v>0</v>
      </c>
      <c r="AC153" s="71">
        <v>0</v>
      </c>
      <c r="AD153" s="67">
        <v>5829.7979999999998</v>
      </c>
      <c r="AE153" s="76">
        <v>648414</v>
      </c>
      <c r="AF153" s="67">
        <v>32039</v>
      </c>
      <c r="AG153" s="83">
        <v>0</v>
      </c>
      <c r="AH153" s="83">
        <v>0</v>
      </c>
      <c r="AI153" s="93">
        <v>1120133</v>
      </c>
      <c r="AJ153" s="93">
        <f t="shared" si="51"/>
        <v>1120.133</v>
      </c>
      <c r="AK153" s="117">
        <f t="shared" si="52"/>
        <v>3.4961546864758573E-2</v>
      </c>
      <c r="AL153" s="67">
        <v>358</v>
      </c>
      <c r="AM153" s="100">
        <f t="shared" si="53"/>
        <v>1.1173881831517838</v>
      </c>
    </row>
    <row r="154" spans="1:39">
      <c r="A154" s="11">
        <v>2003</v>
      </c>
      <c r="B154" s="13">
        <v>3</v>
      </c>
      <c r="C154">
        <v>4</v>
      </c>
      <c r="D154">
        <f t="shared" si="39"/>
        <v>22</v>
      </c>
      <c r="E154" s="131">
        <f t="shared" si="40"/>
        <v>0.88</v>
      </c>
      <c r="F154">
        <v>12</v>
      </c>
      <c r="G154" s="126">
        <f t="shared" si="41"/>
        <v>24</v>
      </c>
      <c r="H154" s="129">
        <f t="shared" si="42"/>
        <v>0.68571428571428572</v>
      </c>
      <c r="I154">
        <v>12</v>
      </c>
      <c r="J154" s="126">
        <f t="shared" si="43"/>
        <v>8</v>
      </c>
      <c r="K154" s="99">
        <f t="shared" si="44"/>
        <v>0.42105263157894735</v>
      </c>
      <c r="L154" s="97">
        <f>E154</f>
        <v>0.88</v>
      </c>
      <c r="M154" s="119">
        <v>0</v>
      </c>
      <c r="N154" s="70">
        <v>1</v>
      </c>
      <c r="O154" s="89">
        <v>0</v>
      </c>
      <c r="P154" s="89">
        <v>0</v>
      </c>
      <c r="Q154" s="89" t="str">
        <f t="shared" si="45"/>
        <v>100</v>
      </c>
      <c r="R154" s="89">
        <v>2</v>
      </c>
      <c r="S154" s="89">
        <f t="shared" si="46"/>
        <v>0</v>
      </c>
      <c r="T154" s="89">
        <f t="shared" si="47"/>
        <v>0</v>
      </c>
      <c r="U154" s="89">
        <f t="shared" si="54"/>
        <v>1</v>
      </c>
      <c r="V154" s="89">
        <f t="shared" si="48"/>
        <v>0</v>
      </c>
      <c r="W154" s="89">
        <f t="shared" si="49"/>
        <v>0</v>
      </c>
      <c r="X154" s="89">
        <f t="shared" si="50"/>
        <v>1</v>
      </c>
      <c r="Y154" s="71">
        <v>5.6</v>
      </c>
      <c r="Z154" s="85">
        <v>28166</v>
      </c>
      <c r="AA154">
        <v>0</v>
      </c>
      <c r="AB154">
        <v>0</v>
      </c>
      <c r="AC154" s="71">
        <v>0</v>
      </c>
      <c r="AD154" s="67">
        <v>5554.02</v>
      </c>
      <c r="AE154" s="76">
        <v>5510364</v>
      </c>
      <c r="AF154" s="67">
        <v>192685</v>
      </c>
      <c r="AG154" s="83">
        <v>8</v>
      </c>
      <c r="AH154" s="83">
        <v>8</v>
      </c>
      <c r="AI154" s="93">
        <v>8691761</v>
      </c>
      <c r="AJ154" s="93">
        <f t="shared" si="51"/>
        <v>8691.7610000000004</v>
      </c>
      <c r="AK154" s="117">
        <f t="shared" si="52"/>
        <v>4.510865402081117E-2</v>
      </c>
      <c r="AL154" s="67">
        <v>1636</v>
      </c>
      <c r="AM154" s="100">
        <f t="shared" si="53"/>
        <v>0.8490541557464254</v>
      </c>
    </row>
    <row r="155" spans="1:39">
      <c r="A155" s="11">
        <v>2003</v>
      </c>
      <c r="B155" s="13">
        <v>4</v>
      </c>
      <c r="C155">
        <v>3</v>
      </c>
      <c r="D155">
        <f t="shared" si="39"/>
        <v>23</v>
      </c>
      <c r="E155" s="131">
        <f t="shared" si="40"/>
        <v>0.92</v>
      </c>
      <c r="F155">
        <v>3</v>
      </c>
      <c r="G155" s="126">
        <f t="shared" si="41"/>
        <v>33</v>
      </c>
      <c r="H155" s="129">
        <f t="shared" si="42"/>
        <v>0.94285714285714284</v>
      </c>
      <c r="I155">
        <v>12</v>
      </c>
      <c r="J155" s="126">
        <f t="shared" si="43"/>
        <v>8</v>
      </c>
      <c r="K155" s="99">
        <f t="shared" si="44"/>
        <v>0.42105263157894735</v>
      </c>
      <c r="L155" s="97">
        <f>(E155+H155)/2</f>
        <v>0.93142857142857149</v>
      </c>
      <c r="M155" s="119">
        <v>0</v>
      </c>
      <c r="N155" s="70">
        <v>0</v>
      </c>
      <c r="O155" s="89">
        <v>1</v>
      </c>
      <c r="P155" s="89">
        <v>1</v>
      </c>
      <c r="Q155" s="89" t="str">
        <f t="shared" si="45"/>
        <v>011</v>
      </c>
      <c r="R155" s="89">
        <v>2</v>
      </c>
      <c r="S155" s="89">
        <f t="shared" si="46"/>
        <v>0</v>
      </c>
      <c r="T155" s="89">
        <f t="shared" si="47"/>
        <v>0</v>
      </c>
      <c r="U155" s="89">
        <f t="shared" si="54"/>
        <v>0</v>
      </c>
      <c r="V155" s="89">
        <f t="shared" si="48"/>
        <v>1</v>
      </c>
      <c r="W155" s="89">
        <f t="shared" si="49"/>
        <v>0</v>
      </c>
      <c r="X155" s="89">
        <f t="shared" si="50"/>
        <v>1</v>
      </c>
      <c r="Y155" s="71">
        <v>4.9000000000000004</v>
      </c>
      <c r="Z155" s="85">
        <v>25467</v>
      </c>
      <c r="AA155">
        <v>0</v>
      </c>
      <c r="AB155">
        <v>0</v>
      </c>
      <c r="AC155" s="71">
        <v>0</v>
      </c>
      <c r="AD155" s="67">
        <v>3295.143</v>
      </c>
      <c r="AE155" s="76">
        <v>2724816</v>
      </c>
      <c r="AF155" s="67">
        <v>78774</v>
      </c>
      <c r="AG155" s="83">
        <v>16</v>
      </c>
      <c r="AH155" s="83">
        <v>16</v>
      </c>
      <c r="AI155" s="93">
        <v>5145554</v>
      </c>
      <c r="AJ155" s="93">
        <f t="shared" si="51"/>
        <v>5145.5540000000001</v>
      </c>
      <c r="AK155" s="117">
        <f t="shared" si="52"/>
        <v>6.5320461065833904E-2</v>
      </c>
      <c r="AL155" s="67">
        <v>2715</v>
      </c>
      <c r="AM155" s="100">
        <f t="shared" si="53"/>
        <v>3.4465686647878737</v>
      </c>
    </row>
    <row r="156" spans="1:39">
      <c r="A156" s="11">
        <v>2003</v>
      </c>
      <c r="B156" s="13">
        <v>5</v>
      </c>
      <c r="C156">
        <v>9</v>
      </c>
      <c r="D156">
        <f t="shared" si="39"/>
        <v>17</v>
      </c>
      <c r="E156" s="131">
        <f t="shared" si="40"/>
        <v>0.68</v>
      </c>
      <c r="F156">
        <v>8</v>
      </c>
      <c r="G156" s="126">
        <f t="shared" si="41"/>
        <v>28</v>
      </c>
      <c r="H156" s="129">
        <f t="shared" si="42"/>
        <v>0.8</v>
      </c>
      <c r="I156">
        <v>9</v>
      </c>
      <c r="J156" s="126">
        <f t="shared" si="43"/>
        <v>11</v>
      </c>
      <c r="K156" s="99">
        <f t="shared" si="44"/>
        <v>0.57894736842105265</v>
      </c>
      <c r="L156" s="97">
        <f>(E156+H156+K156)/3</f>
        <v>0.68631578947368421</v>
      </c>
      <c r="M156" s="119">
        <v>0</v>
      </c>
      <c r="N156" s="70">
        <v>0</v>
      </c>
      <c r="O156" s="89">
        <v>1</v>
      </c>
      <c r="P156" s="89">
        <v>1</v>
      </c>
      <c r="Q156" s="89" t="str">
        <f t="shared" si="45"/>
        <v>011</v>
      </c>
      <c r="R156" s="89">
        <v>2</v>
      </c>
      <c r="S156" s="89">
        <f t="shared" si="46"/>
        <v>0</v>
      </c>
      <c r="T156" s="89">
        <f t="shared" si="47"/>
        <v>0</v>
      </c>
      <c r="U156" s="89">
        <f t="shared" si="54"/>
        <v>0</v>
      </c>
      <c r="V156" s="89">
        <f t="shared" si="48"/>
        <v>1</v>
      </c>
      <c r="W156" s="89">
        <f t="shared" si="49"/>
        <v>0</v>
      </c>
      <c r="X156" s="89">
        <f t="shared" si="50"/>
        <v>1</v>
      </c>
      <c r="Y156" s="71">
        <v>6.5</v>
      </c>
      <c r="Z156" s="85">
        <v>35234</v>
      </c>
      <c r="AA156">
        <v>0</v>
      </c>
      <c r="AB156">
        <v>0</v>
      </c>
      <c r="AC156" s="71">
        <v>0</v>
      </c>
      <c r="AD156" s="67">
        <v>95209.987999999998</v>
      </c>
      <c r="AE156" s="76">
        <v>35253159</v>
      </c>
      <c r="AF156" s="67">
        <v>1523473</v>
      </c>
      <c r="AG156" s="83">
        <v>12</v>
      </c>
      <c r="AH156" s="83">
        <v>12</v>
      </c>
      <c r="AI156" s="93">
        <v>79198255</v>
      </c>
      <c r="AJ156" s="93">
        <f t="shared" si="51"/>
        <v>79198.255000000005</v>
      </c>
      <c r="AK156" s="117">
        <f t="shared" si="52"/>
        <v>5.1985335480182457E-2</v>
      </c>
      <c r="AL156" s="67">
        <v>21292</v>
      </c>
      <c r="AM156" s="100">
        <f t="shared" si="53"/>
        <v>1.3975961503748344</v>
      </c>
    </row>
    <row r="157" spans="1:39">
      <c r="A157" s="11">
        <v>2003</v>
      </c>
      <c r="B157" s="13">
        <v>6</v>
      </c>
      <c r="C157">
        <v>4</v>
      </c>
      <c r="D157">
        <f t="shared" si="39"/>
        <v>22</v>
      </c>
      <c r="E157" s="131">
        <f t="shared" si="40"/>
        <v>0.88</v>
      </c>
      <c r="F157">
        <v>12</v>
      </c>
      <c r="G157" s="126">
        <f t="shared" si="41"/>
        <v>24</v>
      </c>
      <c r="H157" s="129">
        <f t="shared" si="42"/>
        <v>0.68571428571428572</v>
      </c>
      <c r="I157">
        <v>12</v>
      </c>
      <c r="J157" s="126">
        <f t="shared" si="43"/>
        <v>8</v>
      </c>
      <c r="K157" s="99">
        <f t="shared" si="44"/>
        <v>0.42105263157894735</v>
      </c>
      <c r="L157" s="97">
        <f>E157</f>
        <v>0.88</v>
      </c>
      <c r="M157" s="119">
        <v>0</v>
      </c>
      <c r="N157" s="70">
        <v>0</v>
      </c>
      <c r="O157" s="89">
        <v>0</v>
      </c>
      <c r="P157" s="89">
        <v>0</v>
      </c>
      <c r="Q157" s="89" t="str">
        <f t="shared" si="45"/>
        <v>000</v>
      </c>
      <c r="R157" s="89">
        <v>0</v>
      </c>
      <c r="S157" s="89">
        <f t="shared" si="46"/>
        <v>0</v>
      </c>
      <c r="T157" s="89">
        <f t="shared" si="47"/>
        <v>1</v>
      </c>
      <c r="U157" s="89">
        <f t="shared" si="54"/>
        <v>0</v>
      </c>
      <c r="V157" s="89">
        <f t="shared" si="48"/>
        <v>0</v>
      </c>
      <c r="W157" s="89">
        <f t="shared" si="49"/>
        <v>0</v>
      </c>
      <c r="X157" s="89">
        <f t="shared" si="50"/>
        <v>0</v>
      </c>
      <c r="Y157" s="71">
        <v>5.4</v>
      </c>
      <c r="Z157" s="85">
        <v>35132</v>
      </c>
      <c r="AA157">
        <v>0</v>
      </c>
      <c r="AB157">
        <v>0</v>
      </c>
      <c r="AC157" s="71">
        <v>0</v>
      </c>
      <c r="AD157" s="67">
        <v>8921.4159999999993</v>
      </c>
      <c r="AE157" s="76">
        <v>4528732</v>
      </c>
      <c r="AF157" s="67">
        <v>198811</v>
      </c>
      <c r="AG157" s="83">
        <v>8</v>
      </c>
      <c r="AH157" s="83">
        <v>8</v>
      </c>
      <c r="AI157" s="93">
        <v>6636190</v>
      </c>
      <c r="AJ157" s="93">
        <f t="shared" si="51"/>
        <v>6636.19</v>
      </c>
      <c r="AK157" s="117">
        <f t="shared" si="52"/>
        <v>3.3379390476382088E-2</v>
      </c>
      <c r="AL157" s="67">
        <v>1606</v>
      </c>
      <c r="AM157" s="100">
        <f t="shared" si="53"/>
        <v>0.80780238517989444</v>
      </c>
    </row>
    <row r="158" spans="1:39">
      <c r="A158" s="11">
        <v>2003</v>
      </c>
      <c r="B158" s="13">
        <v>7</v>
      </c>
      <c r="C158">
        <v>3</v>
      </c>
      <c r="D158">
        <f t="shared" si="39"/>
        <v>23</v>
      </c>
      <c r="E158" s="131">
        <f t="shared" si="40"/>
        <v>0.92</v>
      </c>
      <c r="F158">
        <v>4</v>
      </c>
      <c r="G158" s="126">
        <f t="shared" si="41"/>
        <v>32</v>
      </c>
      <c r="H158" s="129">
        <f t="shared" si="42"/>
        <v>0.91428571428571426</v>
      </c>
      <c r="I158">
        <v>3</v>
      </c>
      <c r="J158" s="126">
        <f t="shared" si="43"/>
        <v>17</v>
      </c>
      <c r="K158" s="99">
        <f t="shared" si="44"/>
        <v>0.89473684210526316</v>
      </c>
      <c r="L158" s="97">
        <f>(E158+H158+K158)/3</f>
        <v>0.90967418546365908</v>
      </c>
      <c r="M158" s="119">
        <v>0</v>
      </c>
      <c r="N158" s="70">
        <v>0</v>
      </c>
      <c r="O158" s="89">
        <v>1</v>
      </c>
      <c r="P158" s="89">
        <v>1</v>
      </c>
      <c r="Q158" s="89" t="str">
        <f t="shared" si="45"/>
        <v>011</v>
      </c>
      <c r="R158" s="89">
        <v>2</v>
      </c>
      <c r="S158" s="89">
        <f t="shared" si="46"/>
        <v>0</v>
      </c>
      <c r="T158" s="89">
        <f t="shared" si="47"/>
        <v>0</v>
      </c>
      <c r="U158" s="89">
        <f t="shared" si="54"/>
        <v>0</v>
      </c>
      <c r="V158" s="89">
        <f t="shared" si="48"/>
        <v>1</v>
      </c>
      <c r="W158" s="89">
        <f t="shared" si="49"/>
        <v>0</v>
      </c>
      <c r="X158" s="89">
        <f t="shared" si="50"/>
        <v>1</v>
      </c>
      <c r="Y158" s="71">
        <v>4.8</v>
      </c>
      <c r="Z158" s="85">
        <v>45468</v>
      </c>
      <c r="AA158">
        <v>0</v>
      </c>
      <c r="AB158">
        <v>0</v>
      </c>
      <c r="AC158" s="71">
        <v>0</v>
      </c>
      <c r="AD158" s="67">
        <v>22490.115000000002</v>
      </c>
      <c r="AE158" s="76">
        <v>3484336</v>
      </c>
      <c r="AF158" s="67">
        <v>183533</v>
      </c>
      <c r="AG158" s="83">
        <v>0</v>
      </c>
      <c r="AH158" s="83">
        <v>0</v>
      </c>
      <c r="AI158" s="93">
        <v>9508645</v>
      </c>
      <c r="AJ158" s="93">
        <f t="shared" si="51"/>
        <v>9508.6450000000004</v>
      </c>
      <c r="AK158" s="117">
        <f t="shared" si="52"/>
        <v>5.1808911748840808E-2</v>
      </c>
      <c r="AL158" s="67">
        <v>348</v>
      </c>
      <c r="AM158" s="100">
        <f t="shared" si="53"/>
        <v>0.18961167746399829</v>
      </c>
    </row>
    <row r="159" spans="1:39">
      <c r="A159" s="11">
        <v>2003</v>
      </c>
      <c r="B159" s="13">
        <v>8</v>
      </c>
      <c r="C159">
        <v>1</v>
      </c>
      <c r="D159">
        <f t="shared" si="39"/>
        <v>25</v>
      </c>
      <c r="E159" s="131">
        <f t="shared" si="40"/>
        <v>1</v>
      </c>
      <c r="F159">
        <v>1</v>
      </c>
      <c r="G159" s="126">
        <f t="shared" si="41"/>
        <v>35</v>
      </c>
      <c r="H159" s="129">
        <f t="shared" si="42"/>
        <v>1</v>
      </c>
      <c r="I159">
        <v>1</v>
      </c>
      <c r="J159" s="126">
        <f t="shared" si="43"/>
        <v>19</v>
      </c>
      <c r="K159" s="99">
        <f t="shared" si="44"/>
        <v>1</v>
      </c>
      <c r="L159" s="97">
        <f>(E159+H159+K159)/3</f>
        <v>1</v>
      </c>
      <c r="M159" s="119">
        <v>0</v>
      </c>
      <c r="N159" s="70">
        <v>1</v>
      </c>
      <c r="O159" s="89">
        <v>0</v>
      </c>
      <c r="P159" s="89">
        <v>1</v>
      </c>
      <c r="Q159" s="89" t="str">
        <f t="shared" si="45"/>
        <v>101</v>
      </c>
      <c r="R159" s="89">
        <v>2</v>
      </c>
      <c r="S159" s="89">
        <f t="shared" si="46"/>
        <v>0</v>
      </c>
      <c r="T159" s="89">
        <f t="shared" si="47"/>
        <v>0</v>
      </c>
      <c r="U159" s="89">
        <v>1</v>
      </c>
      <c r="V159" s="89">
        <f t="shared" si="48"/>
        <v>0</v>
      </c>
      <c r="W159" s="89">
        <f t="shared" si="49"/>
        <v>0</v>
      </c>
      <c r="X159" s="89">
        <f t="shared" si="50"/>
        <v>1</v>
      </c>
      <c r="Y159" s="71">
        <v>3.4</v>
      </c>
      <c r="Z159" s="85">
        <v>38187</v>
      </c>
      <c r="AA159">
        <v>0</v>
      </c>
      <c r="AB159">
        <v>0</v>
      </c>
      <c r="AC159" s="71">
        <v>0</v>
      </c>
      <c r="AD159" s="67">
        <v>4358.2809999999999</v>
      </c>
      <c r="AE159" s="76">
        <v>818003</v>
      </c>
      <c r="AF159" s="67">
        <v>48949</v>
      </c>
      <c r="AG159" s="83">
        <v>0</v>
      </c>
      <c r="AH159" s="83">
        <v>0</v>
      </c>
      <c r="AI159" s="93">
        <v>2116458</v>
      </c>
      <c r="AJ159" s="93">
        <f t="shared" si="51"/>
        <v>2116.4580000000001</v>
      </c>
      <c r="AK159" s="117">
        <f t="shared" si="52"/>
        <v>4.3238023248687411E-2</v>
      </c>
      <c r="AL159" s="67">
        <v>273</v>
      </c>
      <c r="AM159" s="100">
        <f t="shared" si="53"/>
        <v>0.55772334470571416</v>
      </c>
    </row>
    <row r="160" spans="1:39">
      <c r="A160" s="11">
        <v>2003</v>
      </c>
      <c r="B160" s="13">
        <v>9</v>
      </c>
      <c r="C160">
        <v>2</v>
      </c>
      <c r="D160">
        <f t="shared" si="39"/>
        <v>24</v>
      </c>
      <c r="E160" s="131">
        <f t="shared" si="40"/>
        <v>0.96</v>
      </c>
      <c r="F160">
        <v>3</v>
      </c>
      <c r="G160" s="126">
        <f t="shared" si="41"/>
        <v>33</v>
      </c>
      <c r="H160" s="129">
        <f t="shared" si="42"/>
        <v>0.94285714285714284</v>
      </c>
      <c r="I160">
        <v>3</v>
      </c>
      <c r="J160" s="126">
        <f t="shared" si="43"/>
        <v>17</v>
      </c>
      <c r="K160" s="99">
        <f t="shared" si="44"/>
        <v>0.89473684210526316</v>
      </c>
      <c r="L160" s="97">
        <f>(E160+H160+K160)/3</f>
        <v>0.93253132832080199</v>
      </c>
      <c r="M160" s="119">
        <v>0</v>
      </c>
      <c r="N160" s="70">
        <v>0</v>
      </c>
      <c r="O160" s="89">
        <v>0</v>
      </c>
      <c r="P160" s="89">
        <v>0</v>
      </c>
      <c r="Q160" s="89" t="str">
        <f t="shared" si="45"/>
        <v>000</v>
      </c>
      <c r="R160" s="89">
        <v>0</v>
      </c>
      <c r="S160" s="89">
        <f t="shared" si="46"/>
        <v>0</v>
      </c>
      <c r="T160" s="89">
        <f t="shared" si="47"/>
        <v>1</v>
      </c>
      <c r="U160" s="89">
        <f t="shared" si="54"/>
        <v>0</v>
      </c>
      <c r="V160" s="89">
        <f t="shared" si="48"/>
        <v>0</v>
      </c>
      <c r="W160" s="89">
        <f t="shared" si="49"/>
        <v>0</v>
      </c>
      <c r="X160" s="89">
        <f t="shared" si="50"/>
        <v>0</v>
      </c>
      <c r="Y160" s="71">
        <v>5.3</v>
      </c>
      <c r="Z160" s="85">
        <v>32144</v>
      </c>
      <c r="AA160">
        <v>0</v>
      </c>
      <c r="AB160">
        <v>0</v>
      </c>
      <c r="AC160" s="71">
        <v>0</v>
      </c>
      <c r="AD160" s="67">
        <v>21993.221000000001</v>
      </c>
      <c r="AE160" s="76">
        <v>17004085</v>
      </c>
      <c r="AF160" s="67">
        <v>595304</v>
      </c>
      <c r="AG160" s="83">
        <v>8</v>
      </c>
      <c r="AH160" s="83">
        <v>8</v>
      </c>
      <c r="AI160" s="93">
        <v>26993487</v>
      </c>
      <c r="AJ160" s="93">
        <f t="shared" si="51"/>
        <v>26993.487000000001</v>
      </c>
      <c r="AK160" s="117">
        <f t="shared" si="52"/>
        <v>4.5344037668149387E-2</v>
      </c>
      <c r="AL160" s="67">
        <v>5568</v>
      </c>
      <c r="AM160" s="100">
        <f t="shared" si="53"/>
        <v>0.93532044132073699</v>
      </c>
    </row>
    <row r="161" spans="1:39">
      <c r="A161" s="11">
        <v>2003</v>
      </c>
      <c r="B161" s="13">
        <v>10</v>
      </c>
      <c r="C161">
        <v>1</v>
      </c>
      <c r="D161">
        <f t="shared" si="39"/>
        <v>25</v>
      </c>
      <c r="E161" s="131">
        <f t="shared" si="40"/>
        <v>1</v>
      </c>
      <c r="F161">
        <v>1</v>
      </c>
      <c r="G161" s="126">
        <f t="shared" si="41"/>
        <v>35</v>
      </c>
      <c r="H161" s="129">
        <f t="shared" si="42"/>
        <v>1</v>
      </c>
      <c r="I161">
        <v>1</v>
      </c>
      <c r="J161" s="126">
        <f t="shared" si="43"/>
        <v>19</v>
      </c>
      <c r="K161" s="99">
        <f t="shared" si="44"/>
        <v>1</v>
      </c>
      <c r="L161" s="97">
        <f>(E161+H161+K161)/3</f>
        <v>1</v>
      </c>
      <c r="M161" s="119">
        <v>0</v>
      </c>
      <c r="N161" s="70">
        <v>0</v>
      </c>
      <c r="O161" s="89">
        <v>1</v>
      </c>
      <c r="P161" s="89">
        <v>0</v>
      </c>
      <c r="Q161" s="89" t="str">
        <f t="shared" si="45"/>
        <v>010</v>
      </c>
      <c r="R161" s="89">
        <v>2</v>
      </c>
      <c r="S161" s="89">
        <f t="shared" si="46"/>
        <v>0</v>
      </c>
      <c r="T161" s="89">
        <f t="shared" si="47"/>
        <v>0</v>
      </c>
      <c r="U161" s="89">
        <f t="shared" si="54"/>
        <v>0</v>
      </c>
      <c r="V161" s="89">
        <v>1</v>
      </c>
      <c r="W161" s="89">
        <f t="shared" si="49"/>
        <v>0</v>
      </c>
      <c r="X161" s="89">
        <f t="shared" si="50"/>
        <v>1</v>
      </c>
      <c r="Y161" s="71">
        <v>4.5999999999999996</v>
      </c>
      <c r="Z161" s="85">
        <v>30647</v>
      </c>
      <c r="AA161">
        <v>0</v>
      </c>
      <c r="AB161">
        <v>0</v>
      </c>
      <c r="AC161" s="71">
        <v>0</v>
      </c>
      <c r="AD161" s="67">
        <v>8890.1839999999993</v>
      </c>
      <c r="AE161" s="76">
        <v>8622793</v>
      </c>
      <c r="AF161" s="67">
        <v>340627</v>
      </c>
      <c r="AG161" s="83">
        <v>0</v>
      </c>
      <c r="AH161" s="83">
        <v>0</v>
      </c>
      <c r="AI161" s="93">
        <v>13411632</v>
      </c>
      <c r="AJ161" s="93">
        <f t="shared" si="51"/>
        <v>13411.632</v>
      </c>
      <c r="AK161" s="117">
        <f t="shared" si="52"/>
        <v>3.9373367349035751E-2</v>
      </c>
      <c r="AL161" s="67">
        <v>3126</v>
      </c>
      <c r="AM161" s="100">
        <f t="shared" si="53"/>
        <v>0.91771938219812277</v>
      </c>
    </row>
    <row r="162" spans="1:39">
      <c r="A162" s="11">
        <v>2003</v>
      </c>
      <c r="B162" s="13">
        <v>11</v>
      </c>
      <c r="C162">
        <v>4</v>
      </c>
      <c r="D162">
        <f t="shared" si="39"/>
        <v>22</v>
      </c>
      <c r="E162" s="131">
        <f t="shared" si="40"/>
        <v>0.88</v>
      </c>
      <c r="F162">
        <v>4</v>
      </c>
      <c r="G162" s="126">
        <f t="shared" si="41"/>
        <v>32</v>
      </c>
      <c r="H162" s="129">
        <f t="shared" si="42"/>
        <v>0.91428571428571426</v>
      </c>
      <c r="I162">
        <v>4</v>
      </c>
      <c r="J162" s="126">
        <f t="shared" si="43"/>
        <v>16</v>
      </c>
      <c r="K162" s="99">
        <f t="shared" si="44"/>
        <v>0.84210526315789469</v>
      </c>
      <c r="L162" s="97">
        <f>(E162+H162+K162)/3</f>
        <v>0.87879699248120302</v>
      </c>
      <c r="M162" s="119">
        <v>0</v>
      </c>
      <c r="N162" s="70">
        <v>0</v>
      </c>
      <c r="O162" s="89">
        <v>1</v>
      </c>
      <c r="P162" s="89">
        <v>1</v>
      </c>
      <c r="Q162" s="89" t="str">
        <f t="shared" si="45"/>
        <v>011</v>
      </c>
      <c r="R162" s="89">
        <v>2</v>
      </c>
      <c r="S162" s="89">
        <f t="shared" si="46"/>
        <v>0</v>
      </c>
      <c r="T162" s="89">
        <f t="shared" si="47"/>
        <v>0</v>
      </c>
      <c r="U162" s="89">
        <f t="shared" si="54"/>
        <v>0</v>
      </c>
      <c r="V162" s="89">
        <f t="shared" si="48"/>
        <v>1</v>
      </c>
      <c r="W162" s="89">
        <f t="shared" si="49"/>
        <v>0</v>
      </c>
      <c r="X162" s="89">
        <f t="shared" si="50"/>
        <v>1</v>
      </c>
      <c r="Y162" s="71">
        <v>3.6</v>
      </c>
      <c r="Z162" s="85">
        <v>32581</v>
      </c>
      <c r="AA162">
        <v>0</v>
      </c>
      <c r="AB162">
        <v>0</v>
      </c>
      <c r="AC162" s="71">
        <v>0</v>
      </c>
      <c r="AD162" s="67">
        <v>5652.5309999999999</v>
      </c>
      <c r="AE162" s="76">
        <v>1251154</v>
      </c>
      <c r="AF162" s="67">
        <v>49136</v>
      </c>
      <c r="AG162" s="83">
        <v>0</v>
      </c>
      <c r="AH162" s="83">
        <v>0</v>
      </c>
      <c r="AI162" s="93">
        <v>3569824</v>
      </c>
      <c r="AJ162" s="93">
        <f t="shared" si="51"/>
        <v>3569.8240000000001</v>
      </c>
      <c r="AK162" s="117">
        <f t="shared" si="52"/>
        <v>7.265190491696516E-2</v>
      </c>
      <c r="AL162" s="67">
        <v>416</v>
      </c>
      <c r="AM162" s="100">
        <f t="shared" si="53"/>
        <v>0.84662976229241282</v>
      </c>
    </row>
    <row r="163" spans="1:39">
      <c r="A163" s="11">
        <v>2003</v>
      </c>
      <c r="B163" s="13">
        <v>12</v>
      </c>
      <c r="C163">
        <v>4</v>
      </c>
      <c r="D163">
        <f t="shared" si="39"/>
        <v>22</v>
      </c>
      <c r="E163" s="131">
        <f t="shared" si="40"/>
        <v>0.88</v>
      </c>
      <c r="F163">
        <v>4</v>
      </c>
      <c r="G163" s="126">
        <f t="shared" si="41"/>
        <v>32</v>
      </c>
      <c r="H163" s="129">
        <f t="shared" si="42"/>
        <v>0.91428571428571426</v>
      </c>
      <c r="I163">
        <v>12</v>
      </c>
      <c r="J163" s="126">
        <f t="shared" si="43"/>
        <v>8</v>
      </c>
      <c r="K163" s="99">
        <f t="shared" si="44"/>
        <v>0.42105263157894735</v>
      </c>
      <c r="L163" s="97">
        <f>(E163+H163)/2</f>
        <v>0.89714285714285713</v>
      </c>
      <c r="M163" s="119">
        <v>0</v>
      </c>
      <c r="N163" s="70">
        <v>0</v>
      </c>
      <c r="O163" s="89">
        <v>0</v>
      </c>
      <c r="P163" s="89">
        <v>0</v>
      </c>
      <c r="Q163" s="89" t="str">
        <f t="shared" si="45"/>
        <v>000</v>
      </c>
      <c r="R163" s="89">
        <v>0</v>
      </c>
      <c r="S163" s="89">
        <f t="shared" si="46"/>
        <v>0</v>
      </c>
      <c r="T163" s="89">
        <f t="shared" si="47"/>
        <v>1</v>
      </c>
      <c r="U163" s="89">
        <f t="shared" si="54"/>
        <v>0</v>
      </c>
      <c r="V163" s="89">
        <f t="shared" si="48"/>
        <v>0</v>
      </c>
      <c r="W163" s="89">
        <f t="shared" si="49"/>
        <v>0</v>
      </c>
      <c r="X163" s="89">
        <f t="shared" si="50"/>
        <v>0</v>
      </c>
      <c r="Y163" s="71">
        <v>5.7</v>
      </c>
      <c r="Z163" s="85">
        <v>26689</v>
      </c>
      <c r="AA163">
        <v>0</v>
      </c>
      <c r="AB163">
        <v>0</v>
      </c>
      <c r="AC163" s="71">
        <v>0</v>
      </c>
      <c r="AD163" s="67">
        <v>2602.62</v>
      </c>
      <c r="AE163" s="76">
        <v>1363380</v>
      </c>
      <c r="AF163" s="67">
        <v>40703</v>
      </c>
      <c r="AG163" s="83">
        <v>0</v>
      </c>
      <c r="AH163" s="83">
        <v>0</v>
      </c>
      <c r="AI163" s="93">
        <v>2344344</v>
      </c>
      <c r="AJ163" s="93">
        <f t="shared" si="51"/>
        <v>2344.3440000000001</v>
      </c>
      <c r="AK163" s="117">
        <f t="shared" si="52"/>
        <v>5.7596344249809597E-2</v>
      </c>
      <c r="AL163" s="67">
        <v>1840</v>
      </c>
      <c r="AM163" s="100">
        <f t="shared" si="53"/>
        <v>4.5205513107141977</v>
      </c>
    </row>
    <row r="164" spans="1:39">
      <c r="A164" s="11">
        <v>2003</v>
      </c>
      <c r="B164" s="13">
        <v>13</v>
      </c>
      <c r="C164">
        <v>3</v>
      </c>
      <c r="D164">
        <f t="shared" si="39"/>
        <v>23</v>
      </c>
      <c r="E164" s="131">
        <f t="shared" si="40"/>
        <v>0.92</v>
      </c>
      <c r="F164">
        <v>4</v>
      </c>
      <c r="G164" s="126">
        <f t="shared" si="41"/>
        <v>32</v>
      </c>
      <c r="H164" s="129">
        <f t="shared" si="42"/>
        <v>0.91428571428571426</v>
      </c>
      <c r="I164">
        <v>3</v>
      </c>
      <c r="J164" s="126">
        <f t="shared" si="43"/>
        <v>17</v>
      </c>
      <c r="K164" s="99">
        <f t="shared" si="44"/>
        <v>0.89473684210526316</v>
      </c>
      <c r="L164" s="97">
        <f>(E164+H164+K164)/3</f>
        <v>0.90967418546365908</v>
      </c>
      <c r="M164" s="119">
        <v>0</v>
      </c>
      <c r="N164" s="70">
        <v>1</v>
      </c>
      <c r="O164" s="89">
        <v>1</v>
      </c>
      <c r="P164" s="89">
        <v>0</v>
      </c>
      <c r="Q164" s="89" t="str">
        <f t="shared" si="45"/>
        <v>110</v>
      </c>
      <c r="R164" s="89">
        <v>2</v>
      </c>
      <c r="S164" s="89">
        <f t="shared" si="46"/>
        <v>0</v>
      </c>
      <c r="T164" s="89">
        <f t="shared" si="47"/>
        <v>0</v>
      </c>
      <c r="U164" s="89">
        <v>1</v>
      </c>
      <c r="V164" s="89">
        <f t="shared" si="48"/>
        <v>0</v>
      </c>
      <c r="W164" s="89">
        <f t="shared" si="49"/>
        <v>0</v>
      </c>
      <c r="X164" s="89">
        <f t="shared" si="50"/>
        <v>1</v>
      </c>
      <c r="Y164" s="71">
        <v>6.3</v>
      </c>
      <c r="Z164" s="85">
        <v>34984</v>
      </c>
      <c r="AA164">
        <v>0</v>
      </c>
      <c r="AB164">
        <v>0</v>
      </c>
      <c r="AC164" s="71">
        <v>0</v>
      </c>
      <c r="AD164" s="67">
        <v>46688.760999999999</v>
      </c>
      <c r="AE164" s="76">
        <v>12556006</v>
      </c>
      <c r="AF164" s="67">
        <v>531106</v>
      </c>
      <c r="AG164" s="83">
        <v>0</v>
      </c>
      <c r="AH164" s="83">
        <v>0</v>
      </c>
      <c r="AI164" s="93">
        <v>22211693</v>
      </c>
      <c r="AJ164" s="93">
        <f t="shared" si="51"/>
        <v>22211.692999999999</v>
      </c>
      <c r="AK164" s="117">
        <f t="shared" si="52"/>
        <v>4.1821581755807691E-2</v>
      </c>
      <c r="AL164" s="67">
        <v>3456</v>
      </c>
      <c r="AM164" s="100">
        <f t="shared" si="53"/>
        <v>0.65071755920663665</v>
      </c>
    </row>
    <row r="165" spans="1:39">
      <c r="A165" s="11">
        <v>2003</v>
      </c>
      <c r="B165" s="13">
        <v>14</v>
      </c>
      <c r="C165">
        <v>3</v>
      </c>
      <c r="D165">
        <f t="shared" si="39"/>
        <v>23</v>
      </c>
      <c r="E165" s="131">
        <f t="shared" si="40"/>
        <v>0.92</v>
      </c>
      <c r="F165">
        <v>2</v>
      </c>
      <c r="G165" s="126">
        <f t="shared" si="41"/>
        <v>34</v>
      </c>
      <c r="H165" s="129">
        <f t="shared" si="42"/>
        <v>0.97142857142857142</v>
      </c>
      <c r="I165">
        <v>12</v>
      </c>
      <c r="J165" s="126">
        <f t="shared" si="43"/>
        <v>8</v>
      </c>
      <c r="K165" s="99">
        <f t="shared" si="44"/>
        <v>0.42105263157894735</v>
      </c>
      <c r="L165" s="97">
        <f>(E165+H165)/2</f>
        <v>0.94571428571428573</v>
      </c>
      <c r="M165" s="119">
        <v>0</v>
      </c>
      <c r="N165" s="70">
        <v>1</v>
      </c>
      <c r="O165" s="89">
        <v>1</v>
      </c>
      <c r="P165" s="89">
        <v>0</v>
      </c>
      <c r="Q165" s="89" t="str">
        <f t="shared" si="45"/>
        <v>110</v>
      </c>
      <c r="R165" s="89">
        <v>2</v>
      </c>
      <c r="S165" s="89">
        <f t="shared" si="46"/>
        <v>0</v>
      </c>
      <c r="T165" s="89">
        <f t="shared" si="47"/>
        <v>0</v>
      </c>
      <c r="U165" s="89">
        <v>1</v>
      </c>
      <c r="V165" s="89">
        <f t="shared" si="48"/>
        <v>0</v>
      </c>
      <c r="W165" s="89">
        <f t="shared" si="49"/>
        <v>0</v>
      </c>
      <c r="X165" s="89">
        <f t="shared" si="50"/>
        <v>1</v>
      </c>
      <c r="Y165" s="71">
        <v>4.8</v>
      </c>
      <c r="Z165" s="85">
        <v>29406</v>
      </c>
      <c r="AA165">
        <v>0</v>
      </c>
      <c r="AB165">
        <v>0</v>
      </c>
      <c r="AC165" s="71">
        <v>0</v>
      </c>
      <c r="AD165" s="67">
        <v>11853.847</v>
      </c>
      <c r="AE165" s="76">
        <v>6196638</v>
      </c>
      <c r="AF165" s="67">
        <v>225295</v>
      </c>
      <c r="AG165" s="83">
        <v>0</v>
      </c>
      <c r="AH165" s="83">
        <v>0</v>
      </c>
      <c r="AI165" s="93">
        <v>11216456</v>
      </c>
      <c r="AJ165" s="93">
        <f t="shared" si="51"/>
        <v>11216.456</v>
      </c>
      <c r="AK165" s="117">
        <f t="shared" si="52"/>
        <v>4.9785641048403204E-2</v>
      </c>
      <c r="AL165" s="67">
        <v>2620</v>
      </c>
      <c r="AM165" s="100">
        <f t="shared" si="53"/>
        <v>1.1629197274684302</v>
      </c>
    </row>
    <row r="166" spans="1:39">
      <c r="A166" s="11">
        <v>2003</v>
      </c>
      <c r="B166" s="13">
        <v>15</v>
      </c>
      <c r="C166">
        <v>2</v>
      </c>
      <c r="D166">
        <f t="shared" si="39"/>
        <v>24</v>
      </c>
      <c r="E166" s="131">
        <f t="shared" si="40"/>
        <v>0.96</v>
      </c>
      <c r="F166">
        <v>2</v>
      </c>
      <c r="G166" s="126">
        <f t="shared" si="41"/>
        <v>34</v>
      </c>
      <c r="H166" s="129">
        <f t="shared" si="42"/>
        <v>0.97142857142857142</v>
      </c>
      <c r="I166">
        <v>3</v>
      </c>
      <c r="J166" s="126">
        <f t="shared" si="43"/>
        <v>17</v>
      </c>
      <c r="K166" s="99">
        <f t="shared" si="44"/>
        <v>0.89473684210526316</v>
      </c>
      <c r="L166" s="97">
        <f>(E166+H166+K166)/3</f>
        <v>0.94205513784461159</v>
      </c>
      <c r="M166" s="119">
        <v>0</v>
      </c>
      <c r="N166" s="70">
        <v>1</v>
      </c>
      <c r="O166" s="89">
        <v>0</v>
      </c>
      <c r="P166" s="89">
        <v>0</v>
      </c>
      <c r="Q166" s="89" t="str">
        <f t="shared" si="45"/>
        <v>100</v>
      </c>
      <c r="R166" s="89">
        <v>2</v>
      </c>
      <c r="S166" s="89">
        <f t="shared" si="46"/>
        <v>0</v>
      </c>
      <c r="T166" s="89">
        <f t="shared" si="47"/>
        <v>0</v>
      </c>
      <c r="U166" s="89">
        <f t="shared" si="54"/>
        <v>1</v>
      </c>
      <c r="V166" s="89">
        <f t="shared" si="48"/>
        <v>0</v>
      </c>
      <c r="W166" s="89">
        <f t="shared" si="49"/>
        <v>0</v>
      </c>
      <c r="X166" s="89">
        <f t="shared" si="50"/>
        <v>1</v>
      </c>
      <c r="Y166" s="71">
        <v>3.8</v>
      </c>
      <c r="Z166" s="85">
        <v>29478</v>
      </c>
      <c r="AA166">
        <v>0</v>
      </c>
      <c r="AB166">
        <v>0</v>
      </c>
      <c r="AC166" s="71">
        <v>0</v>
      </c>
      <c r="AD166" s="67">
        <v>4279.4480000000003</v>
      </c>
      <c r="AE166" s="76">
        <v>2941999</v>
      </c>
      <c r="AF166" s="67">
        <v>106651</v>
      </c>
      <c r="AG166" s="83">
        <v>0</v>
      </c>
      <c r="AH166" s="83">
        <v>0</v>
      </c>
      <c r="AI166" s="93">
        <v>4922455</v>
      </c>
      <c r="AJ166" s="93">
        <f t="shared" si="51"/>
        <v>4922.4549999999999</v>
      </c>
      <c r="AK166" s="117">
        <f t="shared" si="52"/>
        <v>4.6154794610458412E-2</v>
      </c>
      <c r="AL166" s="67">
        <v>4101</v>
      </c>
      <c r="AM166" s="100">
        <f t="shared" si="53"/>
        <v>3.8452522714273658</v>
      </c>
    </row>
    <row r="167" spans="1:39">
      <c r="A167" s="11">
        <v>2003</v>
      </c>
      <c r="B167" s="13">
        <v>16</v>
      </c>
      <c r="C167">
        <v>2</v>
      </c>
      <c r="D167">
        <f t="shared" si="39"/>
        <v>24</v>
      </c>
      <c r="E167" s="131">
        <f t="shared" si="40"/>
        <v>0.96</v>
      </c>
      <c r="F167">
        <v>2</v>
      </c>
      <c r="G167" s="126">
        <f t="shared" si="41"/>
        <v>34</v>
      </c>
      <c r="H167" s="129">
        <f t="shared" si="42"/>
        <v>0.97142857142857142</v>
      </c>
      <c r="I167">
        <v>12</v>
      </c>
      <c r="J167" s="126">
        <f t="shared" si="43"/>
        <v>8</v>
      </c>
      <c r="K167" s="99">
        <f t="shared" si="44"/>
        <v>0.42105263157894735</v>
      </c>
      <c r="L167" s="97">
        <f>(E167+H167)/2</f>
        <v>0.96571428571428575</v>
      </c>
      <c r="M167" s="119">
        <v>0</v>
      </c>
      <c r="N167" s="70">
        <v>1</v>
      </c>
      <c r="O167" s="89">
        <v>0</v>
      </c>
      <c r="P167" s="89">
        <v>0</v>
      </c>
      <c r="Q167" s="89" t="str">
        <f t="shared" si="45"/>
        <v>100</v>
      </c>
      <c r="R167" s="89">
        <v>2</v>
      </c>
      <c r="S167" s="89">
        <f t="shared" si="46"/>
        <v>0</v>
      </c>
      <c r="T167" s="89">
        <f t="shared" si="47"/>
        <v>0</v>
      </c>
      <c r="U167" s="89">
        <f t="shared" si="54"/>
        <v>1</v>
      </c>
      <c r="V167" s="89">
        <f t="shared" si="48"/>
        <v>0</v>
      </c>
      <c r="W167" s="89">
        <f t="shared" si="49"/>
        <v>0</v>
      </c>
      <c r="X167" s="89">
        <f t="shared" si="50"/>
        <v>1</v>
      </c>
      <c r="Y167" s="71">
        <v>4.7</v>
      </c>
      <c r="Z167" s="85">
        <v>30147</v>
      </c>
      <c r="AA167">
        <v>0</v>
      </c>
      <c r="AB167">
        <v>0</v>
      </c>
      <c r="AC167" s="71">
        <v>0</v>
      </c>
      <c r="AD167" s="67">
        <v>2471.9389999999999</v>
      </c>
      <c r="AE167" s="76">
        <v>2723004</v>
      </c>
      <c r="AF167" s="67">
        <v>96368</v>
      </c>
      <c r="AG167" s="83">
        <v>0</v>
      </c>
      <c r="AH167" s="83">
        <v>0</v>
      </c>
      <c r="AI167" s="93">
        <v>5008411</v>
      </c>
      <c r="AJ167" s="93">
        <f t="shared" si="51"/>
        <v>5008.4110000000001</v>
      </c>
      <c r="AK167" s="117">
        <f t="shared" si="52"/>
        <v>5.1971722978582102E-2</v>
      </c>
      <c r="AL167" s="67">
        <v>2825</v>
      </c>
      <c r="AM167" s="100">
        <f t="shared" si="53"/>
        <v>2.9314710277270466</v>
      </c>
    </row>
    <row r="168" spans="1:39">
      <c r="A168" s="11">
        <v>2003</v>
      </c>
      <c r="B168" s="13">
        <v>17</v>
      </c>
      <c r="C168">
        <v>4</v>
      </c>
      <c r="D168">
        <f t="shared" si="39"/>
        <v>22</v>
      </c>
      <c r="E168" s="131">
        <f t="shared" si="40"/>
        <v>0.88</v>
      </c>
      <c r="F168">
        <v>3</v>
      </c>
      <c r="G168" s="126">
        <f t="shared" si="41"/>
        <v>33</v>
      </c>
      <c r="H168" s="129">
        <f t="shared" si="42"/>
        <v>0.94285714285714284</v>
      </c>
      <c r="I168">
        <v>12</v>
      </c>
      <c r="J168" s="126">
        <f t="shared" si="43"/>
        <v>8</v>
      </c>
      <c r="K168" s="99">
        <f t="shared" si="44"/>
        <v>0.42105263157894735</v>
      </c>
      <c r="L168" s="97">
        <f>(E168+H168)/2</f>
        <v>0.91142857142857148</v>
      </c>
      <c r="M168" s="119">
        <v>0</v>
      </c>
      <c r="N168" s="70">
        <v>1</v>
      </c>
      <c r="O168" s="89">
        <v>1</v>
      </c>
      <c r="P168" s="89">
        <v>0</v>
      </c>
      <c r="Q168" s="89" t="str">
        <f t="shared" si="45"/>
        <v>110</v>
      </c>
      <c r="R168" s="89">
        <v>2</v>
      </c>
      <c r="S168" s="89">
        <f t="shared" si="46"/>
        <v>0</v>
      </c>
      <c r="T168" s="89">
        <f t="shared" si="47"/>
        <v>0</v>
      </c>
      <c r="U168" s="89">
        <v>1</v>
      </c>
      <c r="V168" s="89">
        <f t="shared" si="48"/>
        <v>0</v>
      </c>
      <c r="W168" s="89">
        <f t="shared" si="49"/>
        <v>0</v>
      </c>
      <c r="X168" s="89">
        <f t="shared" si="50"/>
        <v>1</v>
      </c>
      <c r="Y168" s="71">
        <v>5.3</v>
      </c>
      <c r="Z168" s="85">
        <v>26483</v>
      </c>
      <c r="AA168">
        <v>0</v>
      </c>
      <c r="AB168">
        <v>0</v>
      </c>
      <c r="AC168" s="71">
        <v>0</v>
      </c>
      <c r="AD168" s="67">
        <v>7108.634</v>
      </c>
      <c r="AE168" s="76">
        <v>4117170</v>
      </c>
      <c r="AF168" s="67">
        <v>128081</v>
      </c>
      <c r="AG168" s="83">
        <v>0</v>
      </c>
      <c r="AH168" s="83">
        <v>0</v>
      </c>
      <c r="AI168" s="93">
        <v>8318707</v>
      </c>
      <c r="AJ168" s="93">
        <f t="shared" si="51"/>
        <v>8318.7070000000003</v>
      </c>
      <c r="AK168" s="117">
        <f t="shared" si="52"/>
        <v>6.4948798026249019E-2</v>
      </c>
      <c r="AL168" s="67">
        <v>1844</v>
      </c>
      <c r="AM168" s="100">
        <f t="shared" si="53"/>
        <v>1.4397139310280214</v>
      </c>
    </row>
    <row r="169" spans="1:39">
      <c r="A169" s="11">
        <v>2003</v>
      </c>
      <c r="B169" s="13">
        <v>18</v>
      </c>
      <c r="C169">
        <v>5</v>
      </c>
      <c r="D169">
        <f t="shared" si="39"/>
        <v>21</v>
      </c>
      <c r="E169" s="131">
        <f t="shared" si="40"/>
        <v>0.84</v>
      </c>
      <c r="F169">
        <v>5</v>
      </c>
      <c r="G169" s="126">
        <f t="shared" si="41"/>
        <v>31</v>
      </c>
      <c r="H169" s="129">
        <f t="shared" si="42"/>
        <v>0.88571428571428568</v>
      </c>
      <c r="I169">
        <v>5</v>
      </c>
      <c r="J169" s="126">
        <f t="shared" si="43"/>
        <v>15</v>
      </c>
      <c r="K169" s="99">
        <f t="shared" si="44"/>
        <v>0.78947368421052633</v>
      </c>
      <c r="L169" s="97">
        <f t="shared" ref="L169:L176" si="57">(E169+H169+K169)/3</f>
        <v>0.83839598997493725</v>
      </c>
      <c r="M169" s="119">
        <v>0</v>
      </c>
      <c r="N169" s="70">
        <v>0</v>
      </c>
      <c r="O169" s="89">
        <v>1</v>
      </c>
      <c r="P169" s="89">
        <v>1</v>
      </c>
      <c r="Q169" s="89" t="str">
        <f t="shared" si="45"/>
        <v>011</v>
      </c>
      <c r="R169" s="89">
        <v>2</v>
      </c>
      <c r="S169" s="89">
        <f t="shared" si="46"/>
        <v>0</v>
      </c>
      <c r="T169" s="89">
        <f t="shared" si="47"/>
        <v>0</v>
      </c>
      <c r="U169" s="89">
        <f t="shared" si="54"/>
        <v>0</v>
      </c>
      <c r="V169" s="89">
        <f t="shared" si="48"/>
        <v>1</v>
      </c>
      <c r="W169" s="89">
        <f t="shared" si="49"/>
        <v>0</v>
      </c>
      <c r="X169" s="89">
        <f t="shared" si="50"/>
        <v>1</v>
      </c>
      <c r="Y169" s="71">
        <v>5.3</v>
      </c>
      <c r="Z169" s="85">
        <v>26503</v>
      </c>
      <c r="AA169">
        <v>0</v>
      </c>
      <c r="AB169">
        <v>0</v>
      </c>
      <c r="AC169" s="71">
        <v>0</v>
      </c>
      <c r="AD169" s="67">
        <v>9773.2790000000005</v>
      </c>
      <c r="AE169" s="76">
        <v>4521042</v>
      </c>
      <c r="AF169" s="67">
        <v>155942</v>
      </c>
      <c r="AG169" s="83">
        <v>0</v>
      </c>
      <c r="AH169" s="83">
        <v>0</v>
      </c>
      <c r="AI169" s="93">
        <v>7449507</v>
      </c>
      <c r="AJ169" s="93">
        <f t="shared" si="51"/>
        <v>7449.5069999999996</v>
      </c>
      <c r="AK169" s="117">
        <f t="shared" si="52"/>
        <v>4.7771011016916547E-2</v>
      </c>
      <c r="AL169" s="67">
        <v>1339</v>
      </c>
      <c r="AM169" s="100">
        <f t="shared" si="53"/>
        <v>0.85865257595772793</v>
      </c>
    </row>
    <row r="170" spans="1:39">
      <c r="A170" s="11">
        <v>2003</v>
      </c>
      <c r="B170" s="13">
        <v>19</v>
      </c>
      <c r="C170">
        <v>2</v>
      </c>
      <c r="D170">
        <f t="shared" si="39"/>
        <v>24</v>
      </c>
      <c r="E170" s="131">
        <f t="shared" si="40"/>
        <v>0.96</v>
      </c>
      <c r="F170">
        <v>3</v>
      </c>
      <c r="G170" s="126">
        <f t="shared" si="41"/>
        <v>33</v>
      </c>
      <c r="H170" s="129">
        <f t="shared" si="42"/>
        <v>0.94285714285714284</v>
      </c>
      <c r="I170">
        <v>2</v>
      </c>
      <c r="J170" s="126">
        <f t="shared" si="43"/>
        <v>18</v>
      </c>
      <c r="K170" s="99">
        <f t="shared" si="44"/>
        <v>0.94736842105263153</v>
      </c>
      <c r="L170" s="97">
        <f t="shared" si="57"/>
        <v>0.95007518796992485</v>
      </c>
      <c r="M170" s="119">
        <v>0</v>
      </c>
      <c r="N170" s="70">
        <v>1</v>
      </c>
      <c r="O170" s="89">
        <v>1</v>
      </c>
      <c r="P170" s="89">
        <v>1</v>
      </c>
      <c r="Q170" s="89" t="str">
        <f t="shared" si="45"/>
        <v>111</v>
      </c>
      <c r="R170" s="89">
        <v>1</v>
      </c>
      <c r="S170" s="89">
        <f t="shared" si="46"/>
        <v>1</v>
      </c>
      <c r="T170" s="89">
        <f t="shared" si="47"/>
        <v>0</v>
      </c>
      <c r="U170" s="89">
        <f t="shared" si="54"/>
        <v>0</v>
      </c>
      <c r="V170" s="89">
        <f t="shared" si="48"/>
        <v>0</v>
      </c>
      <c r="W170" s="89">
        <f t="shared" si="49"/>
        <v>0</v>
      </c>
      <c r="X170" s="89">
        <f t="shared" si="50"/>
        <v>0</v>
      </c>
      <c r="Y170" s="71">
        <v>4.5999999999999996</v>
      </c>
      <c r="Z170" s="85">
        <v>30668</v>
      </c>
      <c r="AA170">
        <v>0</v>
      </c>
      <c r="AB170">
        <v>0</v>
      </c>
      <c r="AC170" s="71">
        <v>0</v>
      </c>
      <c r="AD170" s="67">
        <v>4417.4809999999998</v>
      </c>
      <c r="AE170" s="76">
        <v>1306513</v>
      </c>
      <c r="AF170" s="67">
        <v>42291</v>
      </c>
      <c r="AG170" s="83">
        <v>8</v>
      </c>
      <c r="AH170" s="83">
        <v>8</v>
      </c>
      <c r="AI170" s="93">
        <v>2697275</v>
      </c>
      <c r="AJ170" s="93">
        <f t="shared" si="51"/>
        <v>2697.2750000000001</v>
      </c>
      <c r="AK170" s="117">
        <f t="shared" si="52"/>
        <v>6.3778936416731699E-2</v>
      </c>
      <c r="AL170" s="67">
        <v>826</v>
      </c>
      <c r="AM170" s="100">
        <f t="shared" si="53"/>
        <v>1.9531342365988036</v>
      </c>
    </row>
    <row r="171" spans="1:39">
      <c r="A171" s="11">
        <v>2003</v>
      </c>
      <c r="B171" s="13">
        <v>20</v>
      </c>
      <c r="C171">
        <v>1</v>
      </c>
      <c r="D171">
        <f t="shared" si="39"/>
        <v>25</v>
      </c>
      <c r="E171" s="131">
        <f t="shared" si="40"/>
        <v>1</v>
      </c>
      <c r="F171">
        <v>1</v>
      </c>
      <c r="G171" s="126">
        <f t="shared" si="41"/>
        <v>35</v>
      </c>
      <c r="H171" s="129">
        <f t="shared" si="42"/>
        <v>1</v>
      </c>
      <c r="I171">
        <v>1</v>
      </c>
      <c r="J171" s="126">
        <f t="shared" si="43"/>
        <v>19</v>
      </c>
      <c r="K171" s="99">
        <f t="shared" si="44"/>
        <v>1</v>
      </c>
      <c r="L171" s="97">
        <f t="shared" si="57"/>
        <v>1</v>
      </c>
      <c r="M171" s="119">
        <v>0</v>
      </c>
      <c r="N171" s="70">
        <v>0</v>
      </c>
      <c r="O171" s="89">
        <v>1</v>
      </c>
      <c r="P171" s="89">
        <v>1</v>
      </c>
      <c r="Q171" s="89" t="str">
        <f t="shared" si="45"/>
        <v>011</v>
      </c>
      <c r="R171" s="89">
        <v>2</v>
      </c>
      <c r="S171" s="89">
        <f t="shared" si="46"/>
        <v>0</v>
      </c>
      <c r="T171" s="89">
        <f t="shared" si="47"/>
        <v>0</v>
      </c>
      <c r="U171" s="89">
        <f t="shared" si="54"/>
        <v>0</v>
      </c>
      <c r="V171" s="89">
        <f t="shared" si="48"/>
        <v>1</v>
      </c>
      <c r="W171" s="89">
        <f t="shared" si="49"/>
        <v>0</v>
      </c>
      <c r="X171" s="89">
        <f t="shared" si="50"/>
        <v>1</v>
      </c>
      <c r="Y171" s="71">
        <v>4</v>
      </c>
      <c r="Z171" s="85">
        <v>39069</v>
      </c>
      <c r="AA171">
        <v>0</v>
      </c>
      <c r="AB171">
        <v>0</v>
      </c>
      <c r="AC171" s="71">
        <v>0</v>
      </c>
      <c r="AD171" s="67">
        <v>12950.949000000001</v>
      </c>
      <c r="AE171" s="76">
        <v>5496269</v>
      </c>
      <c r="AF171" s="67">
        <v>227841</v>
      </c>
      <c r="AG171" s="83">
        <v>0</v>
      </c>
      <c r="AH171" s="83">
        <v>0</v>
      </c>
      <c r="AI171" s="93">
        <v>10980324</v>
      </c>
      <c r="AJ171" s="93">
        <f t="shared" si="51"/>
        <v>10980.324000000001</v>
      </c>
      <c r="AK171" s="117">
        <f t="shared" si="52"/>
        <v>4.8192924012798399E-2</v>
      </c>
      <c r="AL171" s="67">
        <v>634</v>
      </c>
      <c r="AM171" s="100">
        <f t="shared" si="53"/>
        <v>0.27826422812399876</v>
      </c>
    </row>
    <row r="172" spans="1:39">
      <c r="A172" s="11">
        <v>2003</v>
      </c>
      <c r="B172" s="13">
        <v>21</v>
      </c>
      <c r="C172">
        <v>4</v>
      </c>
      <c r="D172">
        <f t="shared" si="39"/>
        <v>22</v>
      </c>
      <c r="E172" s="131">
        <f t="shared" si="40"/>
        <v>0.88</v>
      </c>
      <c r="F172">
        <v>3</v>
      </c>
      <c r="G172" s="126">
        <f t="shared" si="41"/>
        <v>33</v>
      </c>
      <c r="H172" s="129">
        <f t="shared" si="42"/>
        <v>0.94285714285714284</v>
      </c>
      <c r="I172">
        <v>4</v>
      </c>
      <c r="J172" s="126">
        <f t="shared" si="43"/>
        <v>16</v>
      </c>
      <c r="K172" s="99">
        <f t="shared" si="44"/>
        <v>0.84210526315789469</v>
      </c>
      <c r="L172" s="97">
        <f t="shared" si="57"/>
        <v>0.88832080200501251</v>
      </c>
      <c r="M172" s="119">
        <v>0</v>
      </c>
      <c r="N172" s="70">
        <v>0</v>
      </c>
      <c r="O172" s="89">
        <v>1</v>
      </c>
      <c r="P172" s="89">
        <v>1</v>
      </c>
      <c r="Q172" s="89" t="str">
        <f t="shared" si="45"/>
        <v>011</v>
      </c>
      <c r="R172" s="89">
        <v>2</v>
      </c>
      <c r="S172" s="89">
        <f t="shared" si="46"/>
        <v>0</v>
      </c>
      <c r="T172" s="89">
        <f t="shared" si="47"/>
        <v>0</v>
      </c>
      <c r="U172" s="89">
        <f t="shared" si="54"/>
        <v>0</v>
      </c>
      <c r="V172" s="89">
        <f t="shared" si="48"/>
        <v>1</v>
      </c>
      <c r="W172" s="89">
        <f t="shared" si="49"/>
        <v>0</v>
      </c>
      <c r="X172" s="89">
        <f t="shared" si="50"/>
        <v>1</v>
      </c>
      <c r="Y172" s="71">
        <v>5.2</v>
      </c>
      <c r="Z172" s="85">
        <v>40805</v>
      </c>
      <c r="AA172">
        <v>0</v>
      </c>
      <c r="AB172">
        <v>0</v>
      </c>
      <c r="AC172" s="71">
        <v>0</v>
      </c>
      <c r="AD172" s="67">
        <v>48478.722000000002</v>
      </c>
      <c r="AE172" s="76">
        <v>6422565</v>
      </c>
      <c r="AF172" s="67">
        <v>315400</v>
      </c>
      <c r="AG172" s="83">
        <v>0</v>
      </c>
      <c r="AH172" s="83">
        <v>0</v>
      </c>
      <c r="AI172" s="93">
        <v>15608027</v>
      </c>
      <c r="AJ172" s="93">
        <f t="shared" si="51"/>
        <v>15608.027</v>
      </c>
      <c r="AK172" s="117">
        <f t="shared" si="52"/>
        <v>4.9486452124286623E-2</v>
      </c>
      <c r="AL172" s="67">
        <v>717</v>
      </c>
      <c r="AM172" s="100">
        <f t="shared" si="53"/>
        <v>0.22733037412809129</v>
      </c>
    </row>
    <row r="173" spans="1:39">
      <c r="A173" s="11">
        <v>2003</v>
      </c>
      <c r="B173" s="13">
        <v>22</v>
      </c>
      <c r="C173">
        <v>2</v>
      </c>
      <c r="D173">
        <f t="shared" si="39"/>
        <v>24</v>
      </c>
      <c r="E173" s="131">
        <f t="shared" si="40"/>
        <v>0.96</v>
      </c>
      <c r="F173">
        <v>2</v>
      </c>
      <c r="G173" s="126">
        <f t="shared" si="41"/>
        <v>34</v>
      </c>
      <c r="H173" s="129">
        <f t="shared" si="42"/>
        <v>0.97142857142857142</v>
      </c>
      <c r="I173">
        <v>2</v>
      </c>
      <c r="J173" s="126">
        <f t="shared" si="43"/>
        <v>18</v>
      </c>
      <c r="K173" s="99">
        <f t="shared" si="44"/>
        <v>0.94736842105263153</v>
      </c>
      <c r="L173" s="97">
        <f t="shared" si="57"/>
        <v>0.95959899749373434</v>
      </c>
      <c r="M173" s="119">
        <v>0</v>
      </c>
      <c r="N173" s="70">
        <v>1</v>
      </c>
      <c r="O173" s="89">
        <v>1</v>
      </c>
      <c r="P173" s="89">
        <v>0</v>
      </c>
      <c r="Q173" s="89" t="str">
        <f t="shared" si="45"/>
        <v>110</v>
      </c>
      <c r="R173" s="89">
        <v>2</v>
      </c>
      <c r="S173" s="89">
        <f t="shared" si="46"/>
        <v>0</v>
      </c>
      <c r="T173" s="89">
        <f t="shared" si="47"/>
        <v>0</v>
      </c>
      <c r="U173" s="89">
        <v>1</v>
      </c>
      <c r="V173" s="89">
        <f t="shared" si="48"/>
        <v>0</v>
      </c>
      <c r="W173" s="89">
        <f t="shared" si="49"/>
        <v>0</v>
      </c>
      <c r="X173" s="89">
        <f t="shared" si="50"/>
        <v>1</v>
      </c>
      <c r="Y173" s="71">
        <v>6.2</v>
      </c>
      <c r="Z173" s="85">
        <v>31306</v>
      </c>
      <c r="AA173">
        <v>0</v>
      </c>
      <c r="AB173">
        <v>0</v>
      </c>
      <c r="AC173" s="71">
        <v>0</v>
      </c>
      <c r="AD173" s="67">
        <v>22478.857</v>
      </c>
      <c r="AE173" s="76">
        <v>10041152</v>
      </c>
      <c r="AF173" s="67">
        <v>376269</v>
      </c>
      <c r="AG173" s="83">
        <v>6</v>
      </c>
      <c r="AH173" s="83">
        <v>8</v>
      </c>
      <c r="AI173" s="93">
        <v>22748159</v>
      </c>
      <c r="AJ173" s="93">
        <f t="shared" si="51"/>
        <v>22748.159</v>
      </c>
      <c r="AK173" s="117">
        <f t="shared" si="52"/>
        <v>6.0457170269142553E-2</v>
      </c>
      <c r="AL173" s="67">
        <v>1825</v>
      </c>
      <c r="AM173" s="100">
        <f t="shared" si="53"/>
        <v>0.48502534091301702</v>
      </c>
    </row>
    <row r="174" spans="1:39">
      <c r="A174" s="11">
        <v>2003</v>
      </c>
      <c r="B174" s="13">
        <v>23</v>
      </c>
      <c r="C174">
        <v>1</v>
      </c>
      <c r="D174">
        <f t="shared" si="39"/>
        <v>25</v>
      </c>
      <c r="E174" s="131">
        <f t="shared" si="40"/>
        <v>1</v>
      </c>
      <c r="F174">
        <v>2</v>
      </c>
      <c r="G174" s="126">
        <f t="shared" si="41"/>
        <v>34</v>
      </c>
      <c r="H174" s="129">
        <f t="shared" si="42"/>
        <v>0.97142857142857142</v>
      </c>
      <c r="I174">
        <v>1</v>
      </c>
      <c r="J174" s="126">
        <f t="shared" si="43"/>
        <v>19</v>
      </c>
      <c r="K174" s="99">
        <f t="shared" si="44"/>
        <v>1</v>
      </c>
      <c r="L174" s="97">
        <f t="shared" si="57"/>
        <v>0.99047619047619051</v>
      </c>
      <c r="M174" s="119">
        <v>0</v>
      </c>
      <c r="N174" s="70">
        <v>0</v>
      </c>
      <c r="O174" s="89">
        <v>0</v>
      </c>
      <c r="P174" s="89">
        <v>1</v>
      </c>
      <c r="Q174" s="89" t="str">
        <f t="shared" si="45"/>
        <v>001</v>
      </c>
      <c r="R174" s="89">
        <v>2</v>
      </c>
      <c r="S174" s="89">
        <f t="shared" si="46"/>
        <v>0</v>
      </c>
      <c r="T174" s="89">
        <f t="shared" si="47"/>
        <v>0</v>
      </c>
      <c r="U174" s="89">
        <f t="shared" si="54"/>
        <v>0</v>
      </c>
      <c r="V174" s="89">
        <v>1</v>
      </c>
      <c r="W174" s="89">
        <f t="shared" si="49"/>
        <v>0</v>
      </c>
      <c r="X174" s="89">
        <f t="shared" si="50"/>
        <v>1</v>
      </c>
      <c r="Y174" s="71">
        <v>4.3</v>
      </c>
      <c r="Z174" s="85">
        <v>35174</v>
      </c>
      <c r="AA174">
        <v>0</v>
      </c>
      <c r="AB174">
        <v>0</v>
      </c>
      <c r="AC174" s="71">
        <v>0</v>
      </c>
      <c r="AD174" s="67">
        <v>7150.4009999999998</v>
      </c>
      <c r="AE174" s="76">
        <v>5053572</v>
      </c>
      <c r="AF174" s="67">
        <v>216458</v>
      </c>
      <c r="AG174" s="83">
        <v>0</v>
      </c>
      <c r="AH174" s="83">
        <v>0</v>
      </c>
      <c r="AI174" s="93">
        <v>13981287</v>
      </c>
      <c r="AJ174" s="93">
        <f t="shared" si="51"/>
        <v>13981.287</v>
      </c>
      <c r="AK174" s="117">
        <f t="shared" si="52"/>
        <v>6.4591223239612305E-2</v>
      </c>
      <c r="AL174" s="67">
        <v>3341</v>
      </c>
      <c r="AM174" s="100">
        <f t="shared" si="53"/>
        <v>1.5434864962255956</v>
      </c>
    </row>
    <row r="175" spans="1:39">
      <c r="A175" s="11">
        <v>2003</v>
      </c>
      <c r="B175" s="13">
        <v>24</v>
      </c>
      <c r="C175">
        <v>3</v>
      </c>
      <c r="D175">
        <f t="shared" si="39"/>
        <v>23</v>
      </c>
      <c r="E175" s="131">
        <f t="shared" si="40"/>
        <v>0.92</v>
      </c>
      <c r="F175">
        <v>4</v>
      </c>
      <c r="G175" s="126">
        <f t="shared" si="41"/>
        <v>32</v>
      </c>
      <c r="H175" s="129">
        <f t="shared" si="42"/>
        <v>0.91428571428571426</v>
      </c>
      <c r="I175">
        <v>3</v>
      </c>
      <c r="J175" s="126">
        <f t="shared" si="43"/>
        <v>17</v>
      </c>
      <c r="K175" s="99">
        <f t="shared" si="44"/>
        <v>0.89473684210526316</v>
      </c>
      <c r="L175" s="97">
        <f t="shared" si="57"/>
        <v>0.90967418546365908</v>
      </c>
      <c r="M175" s="119">
        <v>0</v>
      </c>
      <c r="N175" s="70">
        <v>1</v>
      </c>
      <c r="O175" s="89">
        <v>1</v>
      </c>
      <c r="P175" s="89">
        <v>1</v>
      </c>
      <c r="Q175" s="89" t="str">
        <f t="shared" si="45"/>
        <v>111</v>
      </c>
      <c r="R175" s="89">
        <v>1</v>
      </c>
      <c r="S175" s="89">
        <f t="shared" si="46"/>
        <v>1</v>
      </c>
      <c r="T175" s="89">
        <f t="shared" si="47"/>
        <v>0</v>
      </c>
      <c r="U175" s="89">
        <f t="shared" si="54"/>
        <v>0</v>
      </c>
      <c r="V175" s="89">
        <f t="shared" si="48"/>
        <v>0</v>
      </c>
      <c r="W175" s="89">
        <f t="shared" si="49"/>
        <v>0</v>
      </c>
      <c r="X175" s="89">
        <f t="shared" si="50"/>
        <v>0</v>
      </c>
      <c r="Y175" s="71">
        <v>6.4</v>
      </c>
      <c r="Z175" s="85">
        <v>23862</v>
      </c>
      <c r="AA175">
        <v>0</v>
      </c>
      <c r="AB175">
        <v>0</v>
      </c>
      <c r="AC175" s="71">
        <v>0</v>
      </c>
      <c r="AD175" s="67">
        <v>4166.6139999999996</v>
      </c>
      <c r="AE175" s="76">
        <v>2868312</v>
      </c>
      <c r="AF175" s="67">
        <v>73814</v>
      </c>
      <c r="AG175" s="83">
        <v>0</v>
      </c>
      <c r="AH175" s="83">
        <v>0</v>
      </c>
      <c r="AI175" s="93">
        <v>4999144</v>
      </c>
      <c r="AJ175" s="93">
        <f t="shared" si="51"/>
        <v>4999.1440000000002</v>
      </c>
      <c r="AK175" s="117">
        <f t="shared" si="52"/>
        <v>6.7726230796325906E-2</v>
      </c>
      <c r="AL175" s="67">
        <v>1862</v>
      </c>
      <c r="AM175" s="100">
        <f t="shared" si="53"/>
        <v>2.5225566965616277</v>
      </c>
    </row>
    <row r="176" spans="1:39">
      <c r="A176" s="11">
        <v>2003</v>
      </c>
      <c r="B176" s="13">
        <v>25</v>
      </c>
      <c r="C176">
        <v>1</v>
      </c>
      <c r="D176">
        <f t="shared" si="39"/>
        <v>25</v>
      </c>
      <c r="E176" s="131">
        <f t="shared" si="40"/>
        <v>1</v>
      </c>
      <c r="F176">
        <v>1</v>
      </c>
      <c r="G176" s="126">
        <f t="shared" si="41"/>
        <v>35</v>
      </c>
      <c r="H176" s="129">
        <f t="shared" si="42"/>
        <v>1</v>
      </c>
      <c r="I176">
        <v>1</v>
      </c>
      <c r="J176" s="126">
        <f t="shared" si="43"/>
        <v>19</v>
      </c>
      <c r="K176" s="99">
        <f t="shared" si="44"/>
        <v>1</v>
      </c>
      <c r="L176" s="97">
        <f t="shared" si="57"/>
        <v>1</v>
      </c>
      <c r="M176" s="119">
        <v>0</v>
      </c>
      <c r="N176" s="70">
        <v>1</v>
      </c>
      <c r="O176" s="89">
        <v>0</v>
      </c>
      <c r="P176" s="89">
        <v>0</v>
      </c>
      <c r="Q176" s="89" t="str">
        <f t="shared" si="45"/>
        <v>100</v>
      </c>
      <c r="R176" s="89">
        <v>2</v>
      </c>
      <c r="S176" s="89">
        <f t="shared" si="46"/>
        <v>0</v>
      </c>
      <c r="T176" s="89">
        <f t="shared" si="47"/>
        <v>0</v>
      </c>
      <c r="U176" s="89">
        <f t="shared" si="54"/>
        <v>1</v>
      </c>
      <c r="V176" s="89">
        <f t="shared" si="48"/>
        <v>0</v>
      </c>
      <c r="W176" s="89">
        <f t="shared" si="49"/>
        <v>0</v>
      </c>
      <c r="X176" s="89">
        <f t="shared" si="50"/>
        <v>1</v>
      </c>
      <c r="Y176" s="71">
        <v>5.0999999999999996</v>
      </c>
      <c r="Z176" s="85">
        <v>30138</v>
      </c>
      <c r="AA176">
        <v>0</v>
      </c>
      <c r="AB176">
        <v>0</v>
      </c>
      <c r="AC176" s="71">
        <v>0</v>
      </c>
      <c r="AD176" s="67">
        <v>13855.016</v>
      </c>
      <c r="AE176" s="76">
        <v>5709403</v>
      </c>
      <c r="AF176" s="67">
        <v>205164</v>
      </c>
      <c r="AG176" s="83">
        <v>8</v>
      </c>
      <c r="AH176" s="83">
        <v>8</v>
      </c>
      <c r="AI176" s="93">
        <v>8627396</v>
      </c>
      <c r="AJ176" s="93">
        <f t="shared" si="51"/>
        <v>8627.3960000000006</v>
      </c>
      <c r="AK176" s="117">
        <f t="shared" si="52"/>
        <v>4.205121756253534E-2</v>
      </c>
      <c r="AL176" s="67">
        <v>2255</v>
      </c>
      <c r="AM176" s="100">
        <f t="shared" si="53"/>
        <v>1.0991207034372503</v>
      </c>
    </row>
    <row r="177" spans="1:39">
      <c r="A177" s="11">
        <v>2003</v>
      </c>
      <c r="B177" s="13">
        <v>26</v>
      </c>
      <c r="C177">
        <v>4</v>
      </c>
      <c r="D177">
        <f t="shared" si="39"/>
        <v>22</v>
      </c>
      <c r="E177" s="131">
        <f t="shared" si="40"/>
        <v>0.88</v>
      </c>
      <c r="F177">
        <v>4</v>
      </c>
      <c r="G177" s="126">
        <f t="shared" si="41"/>
        <v>32</v>
      </c>
      <c r="H177" s="129">
        <f t="shared" si="42"/>
        <v>0.91428571428571426</v>
      </c>
      <c r="I177">
        <v>12</v>
      </c>
      <c r="J177" s="126">
        <f t="shared" si="43"/>
        <v>8</v>
      </c>
      <c r="K177" s="99">
        <f t="shared" si="44"/>
        <v>0.42105263157894735</v>
      </c>
      <c r="L177" s="97">
        <f>(E177+H177)/2</f>
        <v>0.89714285714285713</v>
      </c>
      <c r="M177" s="119">
        <v>0</v>
      </c>
      <c r="N177" s="70">
        <v>0</v>
      </c>
      <c r="O177" s="89">
        <v>0</v>
      </c>
      <c r="P177" s="89">
        <v>0</v>
      </c>
      <c r="Q177" s="89" t="str">
        <f t="shared" si="45"/>
        <v>000</v>
      </c>
      <c r="R177" s="89">
        <v>0</v>
      </c>
      <c r="S177" s="89">
        <f t="shared" si="46"/>
        <v>0</v>
      </c>
      <c r="T177" s="89">
        <f t="shared" si="47"/>
        <v>1</v>
      </c>
      <c r="U177" s="89">
        <f t="shared" si="54"/>
        <v>0</v>
      </c>
      <c r="V177" s="89">
        <f t="shared" si="48"/>
        <v>0</v>
      </c>
      <c r="W177" s="89">
        <f t="shared" si="49"/>
        <v>0</v>
      </c>
      <c r="X177" s="89">
        <f t="shared" si="50"/>
        <v>0</v>
      </c>
      <c r="Y177" s="71">
        <v>4.2</v>
      </c>
      <c r="Z177" s="85">
        <v>26383</v>
      </c>
      <c r="AA177">
        <v>0</v>
      </c>
      <c r="AB177">
        <v>0</v>
      </c>
      <c r="AC177" s="71">
        <v>0</v>
      </c>
      <c r="AD177" s="67">
        <v>2879.317</v>
      </c>
      <c r="AE177" s="76">
        <v>919630</v>
      </c>
      <c r="AF177" s="67">
        <v>25746</v>
      </c>
      <c r="AG177" s="83">
        <v>8</v>
      </c>
      <c r="AH177" s="83">
        <v>8</v>
      </c>
      <c r="AI177" s="93">
        <v>1487019</v>
      </c>
      <c r="AJ177" s="93">
        <f t="shared" si="51"/>
        <v>1487.019</v>
      </c>
      <c r="AK177" s="117">
        <f t="shared" si="52"/>
        <v>5.7757282684688882E-2</v>
      </c>
      <c r="AL177" s="67">
        <v>883</v>
      </c>
      <c r="AM177" s="100">
        <f t="shared" si="53"/>
        <v>3.4296589761516354</v>
      </c>
    </row>
    <row r="178" spans="1:39" s="89" customFormat="1">
      <c r="A178" s="11">
        <v>2003</v>
      </c>
      <c r="B178" s="13">
        <v>27</v>
      </c>
      <c r="C178">
        <v>2</v>
      </c>
      <c r="D178">
        <f t="shared" si="39"/>
        <v>24</v>
      </c>
      <c r="E178" s="131">
        <f t="shared" si="40"/>
        <v>0.96</v>
      </c>
      <c r="F178">
        <v>12</v>
      </c>
      <c r="G178" s="126">
        <f t="shared" si="41"/>
        <v>24</v>
      </c>
      <c r="H178" s="129">
        <f t="shared" si="42"/>
        <v>0.68571428571428572</v>
      </c>
      <c r="I178">
        <v>12</v>
      </c>
      <c r="J178" s="126">
        <f t="shared" si="43"/>
        <v>8</v>
      </c>
      <c r="K178" s="99">
        <f t="shared" si="44"/>
        <v>0.42105263157894735</v>
      </c>
      <c r="L178" s="120">
        <f>E178</f>
        <v>0.96</v>
      </c>
      <c r="M178" s="121">
        <v>1</v>
      </c>
      <c r="N178" s="70">
        <v>0</v>
      </c>
      <c r="O178" s="89">
        <v>3</v>
      </c>
      <c r="P178" s="89">
        <v>3</v>
      </c>
      <c r="Q178" s="89" t="str">
        <f t="shared" si="45"/>
        <v>033</v>
      </c>
      <c r="R178" s="89">
        <v>2</v>
      </c>
      <c r="S178" s="89">
        <f t="shared" si="46"/>
        <v>0</v>
      </c>
      <c r="T178" s="89">
        <f t="shared" si="47"/>
        <v>0</v>
      </c>
      <c r="U178" s="89">
        <f t="shared" si="54"/>
        <v>0</v>
      </c>
      <c r="V178" s="89">
        <v>1</v>
      </c>
      <c r="W178" s="89">
        <f t="shared" si="49"/>
        <v>0</v>
      </c>
      <c r="X178" s="89">
        <f t="shared" si="50"/>
        <v>1</v>
      </c>
      <c r="Y178" s="71">
        <v>3.3</v>
      </c>
      <c r="Z178" s="85">
        <v>32253</v>
      </c>
      <c r="AA178" s="89">
        <v>0</v>
      </c>
      <c r="AB178" s="89">
        <v>0</v>
      </c>
      <c r="AC178" s="71">
        <v>0</v>
      </c>
      <c r="AD178" s="93">
        <v>2135.502</v>
      </c>
      <c r="AE178" s="122">
        <v>1738643</v>
      </c>
      <c r="AF178" s="93">
        <v>66931</v>
      </c>
      <c r="AG178" s="125">
        <v>0</v>
      </c>
      <c r="AH178" s="125">
        <v>0</v>
      </c>
      <c r="AI178" s="93">
        <v>3347700</v>
      </c>
      <c r="AJ178" s="93">
        <f t="shared" si="51"/>
        <v>3347.7</v>
      </c>
      <c r="AK178" s="117">
        <f t="shared" si="52"/>
        <v>5.0017181873870102E-2</v>
      </c>
      <c r="AL178" s="93">
        <v>4041</v>
      </c>
      <c r="AM178" s="124">
        <f t="shared" si="53"/>
        <v>6.0375610703560376</v>
      </c>
    </row>
    <row r="179" spans="1:39">
      <c r="A179" s="11">
        <v>2003</v>
      </c>
      <c r="B179" s="13">
        <v>28</v>
      </c>
      <c r="C179">
        <v>3</v>
      </c>
      <c r="D179">
        <f t="shared" si="39"/>
        <v>23</v>
      </c>
      <c r="E179" s="131">
        <f t="shared" si="40"/>
        <v>0.92</v>
      </c>
      <c r="F179">
        <v>3</v>
      </c>
      <c r="G179" s="126">
        <f t="shared" si="41"/>
        <v>33</v>
      </c>
      <c r="H179" s="129">
        <f t="shared" si="42"/>
        <v>0.94285714285714284</v>
      </c>
      <c r="I179">
        <v>2</v>
      </c>
      <c r="J179" s="126">
        <f t="shared" si="43"/>
        <v>18</v>
      </c>
      <c r="K179" s="99">
        <f t="shared" si="44"/>
        <v>0.94736842105263153</v>
      </c>
      <c r="L179" s="97">
        <f>(E179+H179+K179)/3</f>
        <v>0.93674185463659143</v>
      </c>
      <c r="M179" s="119">
        <v>0</v>
      </c>
      <c r="N179" s="70">
        <v>0</v>
      </c>
      <c r="O179" s="89">
        <v>1</v>
      </c>
      <c r="P179" s="89">
        <v>0</v>
      </c>
      <c r="Q179" s="89" t="str">
        <f t="shared" si="45"/>
        <v>010</v>
      </c>
      <c r="R179" s="89">
        <v>2</v>
      </c>
      <c r="S179" s="89">
        <f t="shared" si="46"/>
        <v>0</v>
      </c>
      <c r="T179" s="89">
        <f t="shared" si="47"/>
        <v>0</v>
      </c>
      <c r="U179" s="89">
        <f t="shared" si="54"/>
        <v>0</v>
      </c>
      <c r="V179" s="89">
        <v>1</v>
      </c>
      <c r="W179" s="89">
        <f t="shared" si="49"/>
        <v>0</v>
      </c>
      <c r="X179" s="89">
        <f t="shared" si="50"/>
        <v>1</v>
      </c>
      <c r="Y179" s="71">
        <v>5</v>
      </c>
      <c r="Z179" s="85">
        <v>33405</v>
      </c>
      <c r="AA179">
        <v>0</v>
      </c>
      <c r="AB179">
        <v>0</v>
      </c>
      <c r="AC179" s="71">
        <v>0</v>
      </c>
      <c r="AD179" s="67">
        <v>3604.2719999999999</v>
      </c>
      <c r="AE179" s="76">
        <v>2248850</v>
      </c>
      <c r="AF179" s="67">
        <v>91846</v>
      </c>
      <c r="AG179" s="83">
        <v>0</v>
      </c>
      <c r="AH179" s="83">
        <v>0</v>
      </c>
      <c r="AI179" s="93">
        <v>4129137</v>
      </c>
      <c r="AJ179" s="93">
        <f t="shared" si="51"/>
        <v>4129.1369999999997</v>
      </c>
      <c r="AK179" s="117">
        <f t="shared" si="52"/>
        <v>4.4957178320231689E-2</v>
      </c>
      <c r="AL179" s="67">
        <v>192</v>
      </c>
      <c r="AM179" s="100">
        <f t="shared" si="53"/>
        <v>0.20904557629074758</v>
      </c>
    </row>
    <row r="180" spans="1:39">
      <c r="A180" s="11">
        <v>2003</v>
      </c>
      <c r="B180" s="13">
        <v>29</v>
      </c>
      <c r="C180">
        <v>3</v>
      </c>
      <c r="D180">
        <f t="shared" si="39"/>
        <v>23</v>
      </c>
      <c r="E180" s="131">
        <f t="shared" si="40"/>
        <v>0.92</v>
      </c>
      <c r="F180">
        <v>3</v>
      </c>
      <c r="G180" s="126">
        <f t="shared" si="41"/>
        <v>33</v>
      </c>
      <c r="H180" s="129">
        <f t="shared" si="42"/>
        <v>0.94285714285714284</v>
      </c>
      <c r="I180">
        <v>3</v>
      </c>
      <c r="J180" s="126">
        <f t="shared" si="43"/>
        <v>17</v>
      </c>
      <c r="K180" s="99">
        <f t="shared" si="44"/>
        <v>0.89473684210526316</v>
      </c>
      <c r="L180" s="97">
        <f>(E180+H180+K180)/3</f>
        <v>0.91919799498746879</v>
      </c>
      <c r="M180" s="119">
        <v>0</v>
      </c>
      <c r="N180" s="70">
        <v>0</v>
      </c>
      <c r="O180" s="89">
        <v>0</v>
      </c>
      <c r="P180" s="89">
        <v>0</v>
      </c>
      <c r="Q180" s="89" t="str">
        <f t="shared" si="45"/>
        <v>000</v>
      </c>
      <c r="R180" s="89">
        <v>0</v>
      </c>
      <c r="S180" s="89">
        <f t="shared" si="46"/>
        <v>0</v>
      </c>
      <c r="T180" s="89">
        <f t="shared" si="47"/>
        <v>1</v>
      </c>
      <c r="U180" s="89">
        <f t="shared" si="54"/>
        <v>0</v>
      </c>
      <c r="V180" s="89">
        <f t="shared" si="48"/>
        <v>0</v>
      </c>
      <c r="W180" s="89">
        <f t="shared" si="49"/>
        <v>0</v>
      </c>
      <c r="X180" s="89">
        <f t="shared" si="50"/>
        <v>0</v>
      </c>
      <c r="Y180" s="71">
        <v>4.4000000000000004</v>
      </c>
      <c r="Z180" s="85">
        <v>37603</v>
      </c>
      <c r="AA180">
        <v>0</v>
      </c>
      <c r="AB180">
        <v>0</v>
      </c>
      <c r="AC180" s="71">
        <v>0</v>
      </c>
      <c r="AD180" s="67">
        <v>5594.0780000000004</v>
      </c>
      <c r="AE180" s="76">
        <v>1279840</v>
      </c>
      <c r="AF180" s="67">
        <v>51660</v>
      </c>
      <c r="AG180" s="83">
        <v>0</v>
      </c>
      <c r="AH180" s="83">
        <v>0</v>
      </c>
      <c r="AI180" s="93">
        <v>1959211</v>
      </c>
      <c r="AJ180" s="93">
        <f t="shared" si="51"/>
        <v>1959.211</v>
      </c>
      <c r="AK180" s="117">
        <f t="shared" si="52"/>
        <v>3.7925106465350369E-2</v>
      </c>
      <c r="AL180" s="67">
        <v>172</v>
      </c>
      <c r="AM180" s="100">
        <f t="shared" si="53"/>
        <v>0.33294618660472319</v>
      </c>
    </row>
    <row r="181" spans="1:39">
      <c r="A181" s="11">
        <v>2003</v>
      </c>
      <c r="B181" s="13">
        <v>30</v>
      </c>
      <c r="C181">
        <v>3</v>
      </c>
      <c r="D181">
        <f t="shared" si="39"/>
        <v>23</v>
      </c>
      <c r="E181" s="131">
        <f t="shared" si="40"/>
        <v>0.92</v>
      </c>
      <c r="F181">
        <v>3</v>
      </c>
      <c r="G181" s="126">
        <f t="shared" si="41"/>
        <v>33</v>
      </c>
      <c r="H181" s="129">
        <f t="shared" si="42"/>
        <v>0.94285714285714284</v>
      </c>
      <c r="I181">
        <v>3</v>
      </c>
      <c r="J181" s="126">
        <f t="shared" si="43"/>
        <v>17</v>
      </c>
      <c r="K181" s="99">
        <f t="shared" si="44"/>
        <v>0.89473684210526316</v>
      </c>
      <c r="L181" s="97">
        <f>(E181+H181+K181)/3</f>
        <v>0.91919799498746879</v>
      </c>
      <c r="M181" s="119">
        <v>0</v>
      </c>
      <c r="N181" s="70">
        <v>1</v>
      </c>
      <c r="O181" s="89">
        <v>1</v>
      </c>
      <c r="P181" s="89">
        <v>1</v>
      </c>
      <c r="Q181" s="89" t="str">
        <f t="shared" si="45"/>
        <v>111</v>
      </c>
      <c r="R181" s="89">
        <v>1</v>
      </c>
      <c r="S181" s="89">
        <f t="shared" si="46"/>
        <v>1</v>
      </c>
      <c r="T181" s="89">
        <f t="shared" si="47"/>
        <v>0</v>
      </c>
      <c r="U181" s="89">
        <f t="shared" si="54"/>
        <v>0</v>
      </c>
      <c r="V181" s="89">
        <f t="shared" si="48"/>
        <v>0</v>
      </c>
      <c r="W181" s="89">
        <f t="shared" si="49"/>
        <v>0</v>
      </c>
      <c r="X181" s="89">
        <f t="shared" si="50"/>
        <v>0</v>
      </c>
      <c r="Y181" s="71">
        <v>5.5</v>
      </c>
      <c r="Z181" s="85">
        <v>42211</v>
      </c>
      <c r="AA181">
        <v>0</v>
      </c>
      <c r="AB181">
        <v>0</v>
      </c>
      <c r="AC181" s="71">
        <v>0</v>
      </c>
      <c r="AD181" s="67">
        <v>33608.678</v>
      </c>
      <c r="AE181" s="76">
        <v>8601402</v>
      </c>
      <c r="AF181" s="67">
        <v>408941</v>
      </c>
      <c r="AG181" s="83">
        <v>0</v>
      </c>
      <c r="AH181" s="83">
        <v>0</v>
      </c>
      <c r="AI181" s="93">
        <v>19936266</v>
      </c>
      <c r="AJ181" s="93">
        <f t="shared" si="51"/>
        <v>19936.266</v>
      </c>
      <c r="AK181" s="117">
        <f t="shared" si="52"/>
        <v>4.875095918482128E-2</v>
      </c>
      <c r="AL181" s="67">
        <v>655</v>
      </c>
      <c r="AM181" s="100">
        <f t="shared" si="53"/>
        <v>0.16016980444611814</v>
      </c>
    </row>
    <row r="182" spans="1:39">
      <c r="A182" s="11">
        <v>2003</v>
      </c>
      <c r="B182" s="13">
        <v>31</v>
      </c>
      <c r="C182">
        <v>2</v>
      </c>
      <c r="D182">
        <f t="shared" si="39"/>
        <v>24</v>
      </c>
      <c r="E182" s="131">
        <f t="shared" si="40"/>
        <v>0.96</v>
      </c>
      <c r="F182">
        <v>2</v>
      </c>
      <c r="G182" s="126">
        <f t="shared" si="41"/>
        <v>34</v>
      </c>
      <c r="H182" s="129">
        <f t="shared" si="42"/>
        <v>0.97142857142857142</v>
      </c>
      <c r="I182">
        <v>12</v>
      </c>
      <c r="J182" s="126">
        <f t="shared" si="43"/>
        <v>8</v>
      </c>
      <c r="K182" s="99">
        <f t="shared" si="44"/>
        <v>0.42105263157894735</v>
      </c>
      <c r="L182" s="97">
        <f>(E182+H182)/2</f>
        <v>0.96571428571428575</v>
      </c>
      <c r="M182" s="119">
        <v>0</v>
      </c>
      <c r="N182" s="70">
        <v>1</v>
      </c>
      <c r="O182" s="89">
        <v>1</v>
      </c>
      <c r="P182" s="89">
        <v>1</v>
      </c>
      <c r="Q182" s="89" t="str">
        <f t="shared" si="45"/>
        <v>111</v>
      </c>
      <c r="R182" s="89">
        <v>1</v>
      </c>
      <c r="S182" s="89">
        <f t="shared" si="46"/>
        <v>1</v>
      </c>
      <c r="T182" s="89">
        <f t="shared" si="47"/>
        <v>0</v>
      </c>
      <c r="U182" s="89">
        <f t="shared" si="54"/>
        <v>0</v>
      </c>
      <c r="V182" s="89">
        <f t="shared" si="48"/>
        <v>0</v>
      </c>
      <c r="W182" s="89">
        <f t="shared" si="49"/>
        <v>0</v>
      </c>
      <c r="X182" s="89">
        <f t="shared" si="50"/>
        <v>0</v>
      </c>
      <c r="Y182" s="71">
        <v>5.8</v>
      </c>
      <c r="Z182" s="85">
        <v>25861</v>
      </c>
      <c r="AA182">
        <v>0</v>
      </c>
      <c r="AB182">
        <v>0</v>
      </c>
      <c r="AC182" s="71">
        <v>0</v>
      </c>
      <c r="AD182" s="67">
        <v>4601.1170000000002</v>
      </c>
      <c r="AE182" s="76">
        <v>1877574</v>
      </c>
      <c r="AF182" s="67">
        <v>63642</v>
      </c>
      <c r="AG182" s="83">
        <v>0</v>
      </c>
      <c r="AH182" s="83">
        <v>0</v>
      </c>
      <c r="AI182" s="93">
        <v>3607156</v>
      </c>
      <c r="AJ182" s="93">
        <f t="shared" si="51"/>
        <v>3607.1559999999999</v>
      </c>
      <c r="AK182" s="117">
        <f t="shared" si="52"/>
        <v>5.6678859872411301E-2</v>
      </c>
      <c r="AL182" s="67">
        <v>878</v>
      </c>
      <c r="AM182" s="100">
        <f t="shared" si="53"/>
        <v>1.3795920932717387</v>
      </c>
    </row>
    <row r="183" spans="1:39">
      <c r="A183" s="11">
        <v>2003</v>
      </c>
      <c r="B183" s="13">
        <v>32</v>
      </c>
      <c r="C183">
        <v>3</v>
      </c>
      <c r="D183">
        <f t="shared" si="39"/>
        <v>23</v>
      </c>
      <c r="E183" s="131">
        <f t="shared" si="40"/>
        <v>0.92</v>
      </c>
      <c r="F183">
        <v>6</v>
      </c>
      <c r="G183" s="126">
        <f t="shared" si="41"/>
        <v>30</v>
      </c>
      <c r="H183" s="129">
        <f t="shared" si="42"/>
        <v>0.8571428571428571</v>
      </c>
      <c r="I183">
        <v>4</v>
      </c>
      <c r="J183" s="126">
        <f t="shared" si="43"/>
        <v>16</v>
      </c>
      <c r="K183" s="99">
        <f t="shared" si="44"/>
        <v>0.84210526315789469</v>
      </c>
      <c r="L183" s="97">
        <f>(E183+H183+K183)/3</f>
        <v>0.87308270676691724</v>
      </c>
      <c r="M183" s="119">
        <v>0</v>
      </c>
      <c r="N183" s="70">
        <v>0</v>
      </c>
      <c r="O183" s="89">
        <v>1</v>
      </c>
      <c r="P183" s="89">
        <v>0</v>
      </c>
      <c r="Q183" s="89" t="str">
        <f t="shared" si="45"/>
        <v>010</v>
      </c>
      <c r="R183" s="89">
        <v>2</v>
      </c>
      <c r="S183" s="89">
        <f t="shared" si="46"/>
        <v>0</v>
      </c>
      <c r="T183" s="89">
        <f t="shared" si="47"/>
        <v>0</v>
      </c>
      <c r="U183" s="89">
        <f t="shared" si="54"/>
        <v>0</v>
      </c>
      <c r="V183" s="89">
        <v>1</v>
      </c>
      <c r="W183" s="89">
        <f t="shared" si="49"/>
        <v>0</v>
      </c>
      <c r="X183" s="89">
        <f t="shared" si="50"/>
        <v>1</v>
      </c>
      <c r="Y183" s="71">
        <v>6.3</v>
      </c>
      <c r="Z183" s="85">
        <v>37755</v>
      </c>
      <c r="AA183">
        <v>0</v>
      </c>
      <c r="AB183">
        <v>0</v>
      </c>
      <c r="AC183" s="71">
        <v>0</v>
      </c>
      <c r="AD183" s="67">
        <v>91634.857000000004</v>
      </c>
      <c r="AE183" s="76">
        <v>19175939</v>
      </c>
      <c r="AF183" s="67">
        <v>905593</v>
      </c>
      <c r="AG183" s="83">
        <v>0</v>
      </c>
      <c r="AH183" s="83">
        <v>0</v>
      </c>
      <c r="AI183" s="93">
        <v>42253291</v>
      </c>
      <c r="AJ183" s="93">
        <f t="shared" si="51"/>
        <v>42253.290999999997</v>
      </c>
      <c r="AK183" s="117">
        <f t="shared" si="52"/>
        <v>4.6658146650868544E-2</v>
      </c>
      <c r="AL183" s="67">
        <v>1706</v>
      </c>
      <c r="AM183" s="100">
        <f t="shared" si="53"/>
        <v>0.18838484838111602</v>
      </c>
    </row>
    <row r="184" spans="1:39">
      <c r="A184" s="11">
        <v>2003</v>
      </c>
      <c r="B184" s="13">
        <v>33</v>
      </c>
      <c r="C184">
        <v>1</v>
      </c>
      <c r="D184">
        <f t="shared" si="39"/>
        <v>25</v>
      </c>
      <c r="E184" s="131">
        <f t="shared" si="40"/>
        <v>1</v>
      </c>
      <c r="F184">
        <v>2</v>
      </c>
      <c r="G184" s="126">
        <f t="shared" si="41"/>
        <v>34</v>
      </c>
      <c r="H184" s="129">
        <f t="shared" si="42"/>
        <v>0.97142857142857142</v>
      </c>
      <c r="I184">
        <v>1</v>
      </c>
      <c r="J184" s="126">
        <f t="shared" si="43"/>
        <v>19</v>
      </c>
      <c r="K184" s="99">
        <f t="shared" si="44"/>
        <v>1</v>
      </c>
      <c r="L184" s="97">
        <f>(E184+H184+K184)/3</f>
        <v>0.99047619047619051</v>
      </c>
      <c r="M184" s="119">
        <v>0</v>
      </c>
      <c r="N184" s="70">
        <v>1</v>
      </c>
      <c r="O184" s="89">
        <v>0</v>
      </c>
      <c r="P184" s="89">
        <v>1</v>
      </c>
      <c r="Q184" s="89" t="str">
        <f t="shared" si="45"/>
        <v>101</v>
      </c>
      <c r="R184" s="89">
        <v>2</v>
      </c>
      <c r="S184" s="89">
        <f t="shared" si="46"/>
        <v>0</v>
      </c>
      <c r="T184" s="89">
        <f t="shared" si="47"/>
        <v>0</v>
      </c>
      <c r="U184" s="89">
        <v>1</v>
      </c>
      <c r="V184" s="89">
        <f t="shared" si="48"/>
        <v>0</v>
      </c>
      <c r="W184" s="89">
        <f t="shared" si="49"/>
        <v>0</v>
      </c>
      <c r="X184" s="89">
        <f t="shared" si="50"/>
        <v>1</v>
      </c>
      <c r="Y184" s="71">
        <v>6</v>
      </c>
      <c r="Z184" s="85">
        <v>28535</v>
      </c>
      <c r="AA184">
        <v>0</v>
      </c>
      <c r="AB184">
        <v>0</v>
      </c>
      <c r="AC184" s="71">
        <v>0</v>
      </c>
      <c r="AD184" s="67">
        <v>12141.89</v>
      </c>
      <c r="AE184" s="76">
        <v>8422501</v>
      </c>
      <c r="AF184" s="67">
        <v>312441</v>
      </c>
      <c r="AG184" s="83">
        <v>0</v>
      </c>
      <c r="AH184" s="83">
        <v>0</v>
      </c>
      <c r="AI184" s="93">
        <v>15848650</v>
      </c>
      <c r="AJ184" s="93">
        <f t="shared" si="51"/>
        <v>15848.65</v>
      </c>
      <c r="AK184" s="117">
        <f t="shared" si="52"/>
        <v>5.07252569285081E-2</v>
      </c>
      <c r="AL184" s="67">
        <v>2920</v>
      </c>
      <c r="AM184" s="100">
        <f t="shared" si="53"/>
        <v>0.93457644803338868</v>
      </c>
    </row>
    <row r="185" spans="1:39">
      <c r="A185" s="11">
        <v>2003</v>
      </c>
      <c r="B185" s="13">
        <v>34</v>
      </c>
      <c r="C185">
        <v>4</v>
      </c>
      <c r="D185">
        <f t="shared" si="39"/>
        <v>22</v>
      </c>
      <c r="E185" s="131">
        <f t="shared" si="40"/>
        <v>0.88</v>
      </c>
      <c r="F185">
        <v>4</v>
      </c>
      <c r="G185" s="126">
        <f t="shared" si="41"/>
        <v>32</v>
      </c>
      <c r="H185" s="129">
        <f t="shared" si="42"/>
        <v>0.91428571428571426</v>
      </c>
      <c r="I185">
        <v>12</v>
      </c>
      <c r="J185" s="126">
        <f t="shared" si="43"/>
        <v>8</v>
      </c>
      <c r="K185" s="99">
        <f t="shared" si="44"/>
        <v>0.42105263157894735</v>
      </c>
      <c r="L185" s="97">
        <f>(E185+H185)/2</f>
        <v>0.89714285714285713</v>
      </c>
      <c r="M185" s="119">
        <v>0</v>
      </c>
      <c r="N185" s="70">
        <v>0</v>
      </c>
      <c r="O185" s="89">
        <v>0</v>
      </c>
      <c r="P185" s="89">
        <v>0</v>
      </c>
      <c r="Q185" s="89" t="str">
        <f t="shared" si="45"/>
        <v>000</v>
      </c>
      <c r="R185" s="89">
        <v>0</v>
      </c>
      <c r="S185" s="89">
        <f t="shared" si="46"/>
        <v>0</v>
      </c>
      <c r="T185" s="89">
        <f t="shared" si="47"/>
        <v>1</v>
      </c>
      <c r="U185" s="89">
        <f t="shared" si="54"/>
        <v>0</v>
      </c>
      <c r="V185" s="89">
        <f t="shared" si="48"/>
        <v>0</v>
      </c>
      <c r="W185" s="89">
        <f t="shared" si="49"/>
        <v>0</v>
      </c>
      <c r="X185" s="89">
        <f t="shared" si="50"/>
        <v>0</v>
      </c>
      <c r="Y185" s="71">
        <v>3.5</v>
      </c>
      <c r="Z185" s="85">
        <v>29616</v>
      </c>
      <c r="AA185">
        <v>0</v>
      </c>
      <c r="AB185">
        <v>0</v>
      </c>
      <c r="AC185" s="71">
        <v>0</v>
      </c>
      <c r="AD185" s="67">
        <v>1599.2329999999999</v>
      </c>
      <c r="AE185" s="76">
        <v>638817</v>
      </c>
      <c r="AF185" s="67">
        <v>22194</v>
      </c>
      <c r="AG185" s="83">
        <v>0</v>
      </c>
      <c r="AH185" s="83">
        <v>0</v>
      </c>
      <c r="AI185" s="93">
        <v>1177727</v>
      </c>
      <c r="AJ185" s="93">
        <f t="shared" si="51"/>
        <v>1177.7270000000001</v>
      </c>
      <c r="AK185" s="117">
        <f t="shared" si="52"/>
        <v>5.3065107686762189E-2</v>
      </c>
      <c r="AL185" s="67">
        <v>1867</v>
      </c>
      <c r="AM185" s="100">
        <f t="shared" si="53"/>
        <v>8.4121834730107228</v>
      </c>
    </row>
    <row r="186" spans="1:39">
      <c r="A186" s="11">
        <v>2003</v>
      </c>
      <c r="B186" s="13">
        <v>35</v>
      </c>
      <c r="C186">
        <v>2</v>
      </c>
      <c r="D186">
        <f t="shared" si="39"/>
        <v>24</v>
      </c>
      <c r="E186" s="131">
        <f t="shared" si="40"/>
        <v>0.96</v>
      </c>
      <c r="F186">
        <v>2</v>
      </c>
      <c r="G186" s="126">
        <f t="shared" si="41"/>
        <v>34</v>
      </c>
      <c r="H186" s="129">
        <f t="shared" si="42"/>
        <v>0.97142857142857142</v>
      </c>
      <c r="I186">
        <v>2</v>
      </c>
      <c r="J186" s="126">
        <f t="shared" si="43"/>
        <v>18</v>
      </c>
      <c r="K186" s="99">
        <f t="shared" si="44"/>
        <v>0.94736842105263153</v>
      </c>
      <c r="L186" s="97">
        <f t="shared" ref="L186:L191" si="58">(E186+H186+K186)/3</f>
        <v>0.95959899749373434</v>
      </c>
      <c r="M186" s="119">
        <v>0</v>
      </c>
      <c r="N186" s="70">
        <v>0</v>
      </c>
      <c r="O186" s="89">
        <v>0</v>
      </c>
      <c r="P186" s="89">
        <v>0</v>
      </c>
      <c r="Q186" s="89" t="str">
        <f t="shared" si="45"/>
        <v>000</v>
      </c>
      <c r="R186" s="89">
        <v>0</v>
      </c>
      <c r="S186" s="89">
        <f t="shared" si="46"/>
        <v>0</v>
      </c>
      <c r="T186" s="89">
        <f t="shared" si="47"/>
        <v>1</v>
      </c>
      <c r="U186" s="89">
        <f t="shared" si="54"/>
        <v>0</v>
      </c>
      <c r="V186" s="89">
        <f t="shared" si="48"/>
        <v>0</v>
      </c>
      <c r="W186" s="89">
        <f t="shared" si="49"/>
        <v>0</v>
      </c>
      <c r="X186" s="89">
        <f t="shared" si="50"/>
        <v>0</v>
      </c>
      <c r="Y186" s="71">
        <v>5.5</v>
      </c>
      <c r="Z186" s="85">
        <v>30393</v>
      </c>
      <c r="AA186">
        <v>0</v>
      </c>
      <c r="AB186">
        <v>0</v>
      </c>
      <c r="AC186" s="71">
        <v>0</v>
      </c>
      <c r="AD186" s="67">
        <v>21054.22</v>
      </c>
      <c r="AE186" s="76">
        <v>11434788</v>
      </c>
      <c r="AF186" s="67">
        <v>428667</v>
      </c>
      <c r="AG186" s="83">
        <v>8</v>
      </c>
      <c r="AH186" s="83">
        <v>8</v>
      </c>
      <c r="AI186" s="93">
        <v>20651597</v>
      </c>
      <c r="AJ186" s="93">
        <f t="shared" si="51"/>
        <v>20651.597000000002</v>
      </c>
      <c r="AK186" s="117">
        <f t="shared" si="52"/>
        <v>4.8176316348121043E-2</v>
      </c>
      <c r="AL186" s="67">
        <v>2064</v>
      </c>
      <c r="AM186" s="100">
        <f t="shared" si="53"/>
        <v>0.48149262714414687</v>
      </c>
    </row>
    <row r="187" spans="1:39">
      <c r="A187" s="11">
        <v>2003</v>
      </c>
      <c r="B187" s="13">
        <v>36</v>
      </c>
      <c r="C187">
        <v>3</v>
      </c>
      <c r="D187">
        <f t="shared" si="39"/>
        <v>23</v>
      </c>
      <c r="E187" s="131">
        <f t="shared" si="40"/>
        <v>0.92</v>
      </c>
      <c r="F187">
        <v>4</v>
      </c>
      <c r="G187" s="126">
        <f t="shared" si="41"/>
        <v>32</v>
      </c>
      <c r="H187" s="129">
        <f t="shared" si="42"/>
        <v>0.91428571428571426</v>
      </c>
      <c r="I187">
        <v>3</v>
      </c>
      <c r="J187" s="126">
        <f t="shared" si="43"/>
        <v>17</v>
      </c>
      <c r="K187" s="99">
        <f t="shared" si="44"/>
        <v>0.89473684210526316</v>
      </c>
      <c r="L187" s="97">
        <f t="shared" si="58"/>
        <v>0.90967418546365908</v>
      </c>
      <c r="M187" s="119">
        <v>0</v>
      </c>
      <c r="N187" s="70">
        <v>1</v>
      </c>
      <c r="O187" s="89">
        <v>1</v>
      </c>
      <c r="P187" s="89">
        <v>1</v>
      </c>
      <c r="Q187" s="89" t="str">
        <f t="shared" si="45"/>
        <v>111</v>
      </c>
      <c r="R187" s="89">
        <v>1</v>
      </c>
      <c r="S187" s="89">
        <f t="shared" si="46"/>
        <v>1</v>
      </c>
      <c r="T187" s="89">
        <f t="shared" si="47"/>
        <v>0</v>
      </c>
      <c r="U187" s="89">
        <f t="shared" si="54"/>
        <v>0</v>
      </c>
      <c r="V187" s="89">
        <f t="shared" si="48"/>
        <v>0</v>
      </c>
      <c r="W187" s="89">
        <f t="shared" si="49"/>
        <v>0</v>
      </c>
      <c r="X187" s="89">
        <f t="shared" si="50"/>
        <v>0</v>
      </c>
      <c r="Y187" s="71">
        <v>5</v>
      </c>
      <c r="Z187" s="85">
        <v>26720</v>
      </c>
      <c r="AA187">
        <v>0</v>
      </c>
      <c r="AB187">
        <v>0</v>
      </c>
      <c r="AC187" s="71">
        <v>0</v>
      </c>
      <c r="AD187" s="67">
        <v>6747.02</v>
      </c>
      <c r="AE187" s="76">
        <v>3504892</v>
      </c>
      <c r="AF187" s="67">
        <v>105899</v>
      </c>
      <c r="AG187" s="83">
        <v>0</v>
      </c>
      <c r="AH187" s="83">
        <v>0</v>
      </c>
      <c r="AI187" s="93">
        <v>5905884</v>
      </c>
      <c r="AJ187" s="93">
        <f t="shared" si="51"/>
        <v>5905.884</v>
      </c>
      <c r="AK187" s="117">
        <f t="shared" si="52"/>
        <v>5.5769025203259708E-2</v>
      </c>
      <c r="AL187" s="67">
        <v>1808</v>
      </c>
      <c r="AM187" s="100">
        <f t="shared" si="53"/>
        <v>1.7072871320786787</v>
      </c>
    </row>
    <row r="188" spans="1:39">
      <c r="A188" s="11">
        <v>2003</v>
      </c>
      <c r="B188" s="13">
        <v>37</v>
      </c>
      <c r="C188">
        <v>4</v>
      </c>
      <c r="D188">
        <f t="shared" si="39"/>
        <v>22</v>
      </c>
      <c r="E188" s="131">
        <f t="shared" si="40"/>
        <v>0.88</v>
      </c>
      <c r="F188">
        <v>4</v>
      </c>
      <c r="G188" s="126">
        <f t="shared" si="41"/>
        <v>32</v>
      </c>
      <c r="H188" s="129">
        <f t="shared" si="42"/>
        <v>0.91428571428571426</v>
      </c>
      <c r="I188">
        <v>5</v>
      </c>
      <c r="J188" s="126">
        <f t="shared" si="43"/>
        <v>15</v>
      </c>
      <c r="K188" s="99">
        <f t="shared" si="44"/>
        <v>0.78947368421052633</v>
      </c>
      <c r="L188" s="97">
        <f t="shared" si="58"/>
        <v>0.86125313283208016</v>
      </c>
      <c r="M188" s="119">
        <v>0</v>
      </c>
      <c r="N188" s="70">
        <v>1</v>
      </c>
      <c r="O188" s="89">
        <v>0</v>
      </c>
      <c r="P188" s="89">
        <v>0</v>
      </c>
      <c r="Q188" s="89" t="str">
        <f t="shared" si="45"/>
        <v>100</v>
      </c>
      <c r="R188" s="89">
        <v>2</v>
      </c>
      <c r="S188" s="89">
        <f t="shared" si="46"/>
        <v>0</v>
      </c>
      <c r="T188" s="89">
        <f t="shared" si="47"/>
        <v>0</v>
      </c>
      <c r="U188" s="89">
        <f t="shared" si="54"/>
        <v>1</v>
      </c>
      <c r="V188" s="89">
        <f t="shared" si="48"/>
        <v>0</v>
      </c>
      <c r="W188" s="89">
        <f t="shared" si="49"/>
        <v>0</v>
      </c>
      <c r="X188" s="89">
        <f t="shared" si="50"/>
        <v>1</v>
      </c>
      <c r="Y188" s="71">
        <v>7.5</v>
      </c>
      <c r="Z188" s="85">
        <v>29832</v>
      </c>
      <c r="AA188">
        <v>0</v>
      </c>
      <c r="AB188">
        <v>0</v>
      </c>
      <c r="AC188" s="71">
        <v>0</v>
      </c>
      <c r="AD188" s="67">
        <v>7463.7219999999998</v>
      </c>
      <c r="AE188" s="76">
        <v>3547376</v>
      </c>
      <c r="AF188" s="67">
        <v>127622</v>
      </c>
      <c r="AG188" s="83">
        <v>0</v>
      </c>
      <c r="AH188" s="83">
        <v>0</v>
      </c>
      <c r="AI188" s="93">
        <v>5701691</v>
      </c>
      <c r="AJ188" s="93">
        <f t="shared" si="51"/>
        <v>5701.6909999999998</v>
      </c>
      <c r="AK188" s="117">
        <f t="shared" si="52"/>
        <v>4.4676395919198884E-2</v>
      </c>
      <c r="AL188" s="67">
        <v>3225</v>
      </c>
      <c r="AM188" s="100">
        <f t="shared" si="53"/>
        <v>2.5269937785021392</v>
      </c>
    </row>
    <row r="189" spans="1:39">
      <c r="A189" s="11">
        <v>2003</v>
      </c>
      <c r="B189" s="13">
        <v>38</v>
      </c>
      <c r="C189">
        <v>3</v>
      </c>
      <c r="D189">
        <f t="shared" si="39"/>
        <v>23</v>
      </c>
      <c r="E189" s="131">
        <f t="shared" si="40"/>
        <v>0.92</v>
      </c>
      <c r="F189">
        <v>3</v>
      </c>
      <c r="G189" s="126">
        <f t="shared" si="41"/>
        <v>33</v>
      </c>
      <c r="H189" s="129">
        <f t="shared" si="42"/>
        <v>0.94285714285714284</v>
      </c>
      <c r="I189">
        <v>3</v>
      </c>
      <c r="J189" s="126">
        <f t="shared" si="43"/>
        <v>17</v>
      </c>
      <c r="K189" s="99">
        <f t="shared" si="44"/>
        <v>0.89473684210526316</v>
      </c>
      <c r="L189" s="97">
        <f t="shared" si="58"/>
        <v>0.91919799498746879</v>
      </c>
      <c r="M189" s="119">
        <v>0</v>
      </c>
      <c r="N189" s="70">
        <v>1</v>
      </c>
      <c r="O189" s="89">
        <v>0</v>
      </c>
      <c r="P189" s="89">
        <v>0</v>
      </c>
      <c r="Q189" s="89" t="str">
        <f t="shared" si="45"/>
        <v>100</v>
      </c>
      <c r="R189" s="89">
        <v>2</v>
      </c>
      <c r="S189" s="89">
        <f t="shared" si="46"/>
        <v>0</v>
      </c>
      <c r="T189" s="89">
        <f t="shared" si="47"/>
        <v>0</v>
      </c>
      <c r="U189" s="89">
        <f t="shared" si="54"/>
        <v>1</v>
      </c>
      <c r="V189" s="89">
        <f t="shared" si="48"/>
        <v>0</v>
      </c>
      <c r="W189" s="89">
        <f t="shared" si="49"/>
        <v>0</v>
      </c>
      <c r="X189" s="89">
        <f t="shared" si="50"/>
        <v>1</v>
      </c>
      <c r="Y189" s="71">
        <v>6.1</v>
      </c>
      <c r="Z189" s="85">
        <v>32963</v>
      </c>
      <c r="AA189">
        <v>0</v>
      </c>
      <c r="AB189">
        <v>0</v>
      </c>
      <c r="AC189" s="71">
        <v>0</v>
      </c>
      <c r="AD189" s="67">
        <v>24330.327000000001</v>
      </c>
      <c r="AE189" s="76">
        <v>12374658</v>
      </c>
      <c r="AF189" s="67">
        <v>456705</v>
      </c>
      <c r="AG189" s="83">
        <v>0</v>
      </c>
      <c r="AH189" s="83">
        <v>0</v>
      </c>
      <c r="AI189" s="93">
        <v>23187302</v>
      </c>
      <c r="AJ189" s="93">
        <f t="shared" si="51"/>
        <v>23187.302</v>
      </c>
      <c r="AK189" s="117">
        <f t="shared" si="52"/>
        <v>5.0770852081759563E-2</v>
      </c>
      <c r="AL189" s="67">
        <v>2678</v>
      </c>
      <c r="AM189" s="100">
        <f t="shared" si="53"/>
        <v>0.58637413647759495</v>
      </c>
    </row>
    <row r="190" spans="1:39">
      <c r="A190" s="11">
        <v>2003</v>
      </c>
      <c r="B190" s="13">
        <v>39</v>
      </c>
      <c r="C190">
        <v>4</v>
      </c>
      <c r="D190">
        <f t="shared" si="39"/>
        <v>22</v>
      </c>
      <c r="E190" s="131">
        <f t="shared" si="40"/>
        <v>0.88</v>
      </c>
      <c r="F190">
        <v>4</v>
      </c>
      <c r="G190" s="126">
        <f t="shared" si="41"/>
        <v>32</v>
      </c>
      <c r="H190" s="129">
        <f t="shared" si="42"/>
        <v>0.91428571428571426</v>
      </c>
      <c r="I190">
        <v>3</v>
      </c>
      <c r="J190" s="126">
        <f t="shared" si="43"/>
        <v>17</v>
      </c>
      <c r="K190" s="99">
        <f t="shared" si="44"/>
        <v>0.89473684210526316</v>
      </c>
      <c r="L190" s="97">
        <f t="shared" si="58"/>
        <v>0.89634085213032577</v>
      </c>
      <c r="M190" s="119">
        <v>0</v>
      </c>
      <c r="N190" s="70">
        <v>0</v>
      </c>
      <c r="O190" s="89">
        <v>1</v>
      </c>
      <c r="P190" s="89">
        <v>1</v>
      </c>
      <c r="Q190" s="89" t="str">
        <f t="shared" si="45"/>
        <v>011</v>
      </c>
      <c r="R190" s="89">
        <v>2</v>
      </c>
      <c r="S190" s="89">
        <f t="shared" si="46"/>
        <v>0</v>
      </c>
      <c r="T190" s="89">
        <f t="shared" si="47"/>
        <v>0</v>
      </c>
      <c r="U190" s="89">
        <f t="shared" si="54"/>
        <v>0</v>
      </c>
      <c r="V190" s="89">
        <f t="shared" si="48"/>
        <v>1</v>
      </c>
      <c r="W190" s="89">
        <f t="shared" si="49"/>
        <v>0</v>
      </c>
      <c r="X190" s="89">
        <f t="shared" si="50"/>
        <v>1</v>
      </c>
      <c r="Y190" s="71">
        <v>5.0999999999999996</v>
      </c>
      <c r="Z190" s="85">
        <v>34272</v>
      </c>
      <c r="AA190">
        <v>0</v>
      </c>
      <c r="AB190">
        <v>0</v>
      </c>
      <c r="AC190" s="71">
        <v>0</v>
      </c>
      <c r="AD190" s="67">
        <v>6189.3890000000001</v>
      </c>
      <c r="AE190" s="76">
        <v>1071342</v>
      </c>
      <c r="AF190" s="67">
        <v>40788</v>
      </c>
      <c r="AG190" s="83">
        <v>0</v>
      </c>
      <c r="AH190" s="83">
        <v>0</v>
      </c>
      <c r="AI190" s="93">
        <v>2256654</v>
      </c>
      <c r="AJ190" s="93">
        <f t="shared" si="51"/>
        <v>2256.654</v>
      </c>
      <c r="AK190" s="117">
        <f t="shared" si="52"/>
        <v>5.5326419535157399E-2</v>
      </c>
      <c r="AL190" s="67">
        <v>130</v>
      </c>
      <c r="AM190" s="100">
        <f t="shared" si="53"/>
        <v>0.31872119250760028</v>
      </c>
    </row>
    <row r="191" spans="1:39">
      <c r="A191" s="11">
        <v>2003</v>
      </c>
      <c r="B191" s="13">
        <v>40</v>
      </c>
      <c r="C191">
        <v>1</v>
      </c>
      <c r="D191">
        <f t="shared" si="39"/>
        <v>25</v>
      </c>
      <c r="E191" s="131">
        <f t="shared" si="40"/>
        <v>1</v>
      </c>
      <c r="F191">
        <v>1</v>
      </c>
      <c r="G191" s="126">
        <f t="shared" si="41"/>
        <v>35</v>
      </c>
      <c r="H191" s="129">
        <f t="shared" si="42"/>
        <v>1</v>
      </c>
      <c r="I191">
        <v>1</v>
      </c>
      <c r="J191" s="126">
        <f t="shared" si="43"/>
        <v>19</v>
      </c>
      <c r="K191" s="99">
        <f t="shared" si="44"/>
        <v>1</v>
      </c>
      <c r="L191" s="97">
        <f t="shared" si="58"/>
        <v>1</v>
      </c>
      <c r="M191" s="119">
        <v>0</v>
      </c>
      <c r="N191" s="70">
        <v>0</v>
      </c>
      <c r="O191" s="89">
        <v>0</v>
      </c>
      <c r="P191" s="89">
        <v>0</v>
      </c>
      <c r="Q191" s="89" t="str">
        <f t="shared" si="45"/>
        <v>000</v>
      </c>
      <c r="R191" s="89">
        <v>0</v>
      </c>
      <c r="S191" s="89">
        <f t="shared" si="46"/>
        <v>0</v>
      </c>
      <c r="T191" s="89">
        <f t="shared" si="47"/>
        <v>1</v>
      </c>
      <c r="U191" s="89">
        <f t="shared" si="54"/>
        <v>0</v>
      </c>
      <c r="V191" s="89">
        <f t="shared" si="48"/>
        <v>0</v>
      </c>
      <c r="W191" s="89">
        <f t="shared" si="49"/>
        <v>0</v>
      </c>
      <c r="X191" s="89">
        <f t="shared" si="50"/>
        <v>0</v>
      </c>
      <c r="Y191" s="71">
        <v>6.3</v>
      </c>
      <c r="Z191" s="85">
        <v>26575</v>
      </c>
      <c r="AA191">
        <v>0</v>
      </c>
      <c r="AB191">
        <v>0</v>
      </c>
      <c r="AC191" s="71">
        <v>0</v>
      </c>
      <c r="AD191" s="67">
        <v>10990.200999999999</v>
      </c>
      <c r="AE191" s="76">
        <v>4150297</v>
      </c>
      <c r="AF191" s="67">
        <v>131519</v>
      </c>
      <c r="AG191" s="83">
        <v>0</v>
      </c>
      <c r="AH191" s="83">
        <v>0</v>
      </c>
      <c r="AI191" s="93">
        <v>6353115</v>
      </c>
      <c r="AJ191" s="93">
        <f t="shared" si="51"/>
        <v>6353.1149999999998</v>
      </c>
      <c r="AK191" s="117">
        <f t="shared" si="52"/>
        <v>4.8305682068750522E-2</v>
      </c>
      <c r="AL191" s="67">
        <v>1120</v>
      </c>
      <c r="AM191" s="100">
        <f t="shared" si="53"/>
        <v>0.85158798348527587</v>
      </c>
    </row>
    <row r="192" spans="1:39" s="89" customFormat="1">
      <c r="A192" s="11">
        <v>2003</v>
      </c>
      <c r="B192" s="13">
        <v>41</v>
      </c>
      <c r="C192">
        <v>3</v>
      </c>
      <c r="D192">
        <f t="shared" si="39"/>
        <v>23</v>
      </c>
      <c r="E192" s="131">
        <f t="shared" si="40"/>
        <v>0.92</v>
      </c>
      <c r="F192">
        <v>12</v>
      </c>
      <c r="G192" s="126">
        <f t="shared" si="41"/>
        <v>24</v>
      </c>
      <c r="H192" s="129">
        <f t="shared" si="42"/>
        <v>0.68571428571428572</v>
      </c>
      <c r="I192">
        <v>12</v>
      </c>
      <c r="J192" s="126">
        <f t="shared" si="43"/>
        <v>8</v>
      </c>
      <c r="K192" s="99">
        <f t="shared" si="44"/>
        <v>0.42105263157894735</v>
      </c>
      <c r="L192" s="120">
        <f>E192</f>
        <v>0.92</v>
      </c>
      <c r="M192" s="121">
        <v>1</v>
      </c>
      <c r="N192" s="70">
        <v>0</v>
      </c>
      <c r="O192" s="89">
        <v>0</v>
      </c>
      <c r="P192" s="89">
        <v>0</v>
      </c>
      <c r="Q192" s="89" t="str">
        <f t="shared" si="45"/>
        <v>000</v>
      </c>
      <c r="R192" s="89">
        <v>0</v>
      </c>
      <c r="S192" s="89">
        <f t="shared" si="46"/>
        <v>0</v>
      </c>
      <c r="T192" s="89">
        <f t="shared" si="47"/>
        <v>1</v>
      </c>
      <c r="U192" s="89">
        <f t="shared" si="54"/>
        <v>0</v>
      </c>
      <c r="V192" s="89">
        <f t="shared" si="48"/>
        <v>0</v>
      </c>
      <c r="W192" s="89">
        <f t="shared" si="49"/>
        <v>0</v>
      </c>
      <c r="X192" s="89">
        <f t="shared" si="50"/>
        <v>0</v>
      </c>
      <c r="Y192" s="71">
        <v>3.1</v>
      </c>
      <c r="Z192" s="85">
        <v>30278</v>
      </c>
      <c r="AA192" s="89">
        <v>0</v>
      </c>
      <c r="AB192" s="89">
        <v>0</v>
      </c>
      <c r="AC192" s="71">
        <v>0</v>
      </c>
      <c r="AD192" s="93">
        <v>2566.5419999999999</v>
      </c>
      <c r="AE192" s="122">
        <v>763729</v>
      </c>
      <c r="AF192" s="93">
        <v>28118</v>
      </c>
      <c r="AG192" s="125">
        <v>8</v>
      </c>
      <c r="AH192" s="125">
        <v>8</v>
      </c>
      <c r="AI192" s="93">
        <v>1012955</v>
      </c>
      <c r="AJ192" s="93">
        <f t="shared" si="51"/>
        <v>1012.955</v>
      </c>
      <c r="AK192" s="117">
        <f t="shared" si="52"/>
        <v>3.6025144035848923E-2</v>
      </c>
      <c r="AL192" s="93">
        <v>2011</v>
      </c>
      <c r="AM192" s="124">
        <f t="shared" si="53"/>
        <v>7.1520022761220572</v>
      </c>
    </row>
    <row r="193" spans="1:39">
      <c r="A193" s="11">
        <v>2003</v>
      </c>
      <c r="B193" s="13">
        <v>42</v>
      </c>
      <c r="C193">
        <v>3</v>
      </c>
      <c r="D193">
        <f t="shared" si="39"/>
        <v>23</v>
      </c>
      <c r="E193" s="131">
        <f t="shared" si="40"/>
        <v>0.92</v>
      </c>
      <c r="F193">
        <v>3</v>
      </c>
      <c r="G193" s="126">
        <f t="shared" si="41"/>
        <v>33</v>
      </c>
      <c r="H193" s="129">
        <f t="shared" si="42"/>
        <v>0.94285714285714284</v>
      </c>
      <c r="I193">
        <v>3</v>
      </c>
      <c r="J193" s="126">
        <f t="shared" si="43"/>
        <v>17</v>
      </c>
      <c r="K193" s="99">
        <f t="shared" si="44"/>
        <v>0.89473684210526316</v>
      </c>
      <c r="L193" s="97">
        <f t="shared" ref="L193:L200" si="59">(E193+H193+K193)/3</f>
        <v>0.91919799498746879</v>
      </c>
      <c r="M193" s="119">
        <v>0</v>
      </c>
      <c r="N193" s="70">
        <v>1</v>
      </c>
      <c r="O193" s="89">
        <v>1</v>
      </c>
      <c r="P193" s="89">
        <v>1</v>
      </c>
      <c r="Q193" s="89" t="str">
        <f t="shared" si="45"/>
        <v>111</v>
      </c>
      <c r="R193" s="89">
        <v>1</v>
      </c>
      <c r="S193" s="89">
        <f t="shared" si="46"/>
        <v>1</v>
      </c>
      <c r="T193" s="89">
        <f t="shared" si="47"/>
        <v>0</v>
      </c>
      <c r="U193" s="89">
        <f t="shared" si="54"/>
        <v>0</v>
      </c>
      <c r="V193" s="89">
        <f t="shared" si="48"/>
        <v>0</v>
      </c>
      <c r="W193" s="89">
        <f t="shared" si="49"/>
        <v>0</v>
      </c>
      <c r="X193" s="89">
        <f t="shared" si="50"/>
        <v>0</v>
      </c>
      <c r="Y193" s="71">
        <v>4.5999999999999996</v>
      </c>
      <c r="Z193" s="85">
        <v>29041</v>
      </c>
      <c r="AA193">
        <v>0</v>
      </c>
      <c r="AB193">
        <v>0</v>
      </c>
      <c r="AC193" s="71">
        <v>0</v>
      </c>
      <c r="AD193" s="67">
        <v>3496.1390000000001</v>
      </c>
      <c r="AE193" s="76">
        <v>5847812</v>
      </c>
      <c r="AF193" s="67">
        <v>204167</v>
      </c>
      <c r="AG193" s="83">
        <v>0</v>
      </c>
      <c r="AH193" s="83">
        <v>0</v>
      </c>
      <c r="AI193" s="93">
        <v>8811612</v>
      </c>
      <c r="AJ193" s="93">
        <f t="shared" si="51"/>
        <v>8811.6119999999992</v>
      </c>
      <c r="AK193" s="117">
        <f t="shared" si="52"/>
        <v>4.3158845454946193E-2</v>
      </c>
      <c r="AL193" s="67">
        <v>2259</v>
      </c>
      <c r="AM193" s="100">
        <f t="shared" si="53"/>
        <v>1.1064471731474723</v>
      </c>
    </row>
    <row r="194" spans="1:39">
      <c r="A194" s="11">
        <v>2003</v>
      </c>
      <c r="B194" s="13">
        <v>43</v>
      </c>
      <c r="C194">
        <v>3</v>
      </c>
      <c r="D194">
        <f t="shared" ref="D194:D257" si="60">25-(C194-1)</f>
        <v>23</v>
      </c>
      <c r="E194" s="131">
        <f t="shared" si="40"/>
        <v>0.92</v>
      </c>
      <c r="F194">
        <v>2</v>
      </c>
      <c r="G194" s="126">
        <f t="shared" si="41"/>
        <v>34</v>
      </c>
      <c r="H194" s="129">
        <f t="shared" si="42"/>
        <v>0.97142857142857142</v>
      </c>
      <c r="I194">
        <v>2</v>
      </c>
      <c r="J194" s="126">
        <f t="shared" si="43"/>
        <v>18</v>
      </c>
      <c r="K194" s="99">
        <f t="shared" si="44"/>
        <v>0.94736842105263153</v>
      </c>
      <c r="L194" s="97">
        <f t="shared" si="59"/>
        <v>0.94626566416040092</v>
      </c>
      <c r="M194" s="119">
        <v>0</v>
      </c>
      <c r="N194" s="70">
        <v>0</v>
      </c>
      <c r="O194" s="89">
        <v>0</v>
      </c>
      <c r="P194" s="89">
        <v>0</v>
      </c>
      <c r="Q194" s="89" t="str">
        <f t="shared" si="45"/>
        <v>000</v>
      </c>
      <c r="R194" s="89">
        <v>0</v>
      </c>
      <c r="S194" s="89">
        <f t="shared" si="46"/>
        <v>0</v>
      </c>
      <c r="T194" s="89">
        <f t="shared" si="47"/>
        <v>1</v>
      </c>
      <c r="U194" s="89">
        <f t="shared" si="54"/>
        <v>0</v>
      </c>
      <c r="V194" s="89">
        <f t="shared" si="48"/>
        <v>0</v>
      </c>
      <c r="W194" s="89">
        <f t="shared" si="49"/>
        <v>0</v>
      </c>
      <c r="X194" s="89">
        <f t="shared" si="50"/>
        <v>0</v>
      </c>
      <c r="Y194" s="71">
        <v>6.4</v>
      </c>
      <c r="Z194" s="85">
        <v>29789</v>
      </c>
      <c r="AA194">
        <v>0</v>
      </c>
      <c r="AB194">
        <v>0</v>
      </c>
      <c r="AC194" s="71">
        <v>0</v>
      </c>
      <c r="AD194" s="67">
        <v>14616.236999999999</v>
      </c>
      <c r="AE194" s="76">
        <v>22030931</v>
      </c>
      <c r="AF194" s="67">
        <v>833469</v>
      </c>
      <c r="AG194" s="83">
        <v>0</v>
      </c>
      <c r="AH194" s="83">
        <v>0</v>
      </c>
      <c r="AI194" s="93">
        <v>29098584</v>
      </c>
      <c r="AJ194" s="93">
        <f t="shared" si="51"/>
        <v>29098.583999999999</v>
      </c>
      <c r="AK194" s="117">
        <f t="shared" si="52"/>
        <v>3.4912617025948174E-2</v>
      </c>
      <c r="AL194" s="67">
        <v>8225</v>
      </c>
      <c r="AM194" s="100">
        <f t="shared" si="53"/>
        <v>0.98683934255503203</v>
      </c>
    </row>
    <row r="195" spans="1:39">
      <c r="A195" s="11">
        <v>2003</v>
      </c>
      <c r="B195" s="13">
        <v>44</v>
      </c>
      <c r="C195">
        <v>1</v>
      </c>
      <c r="D195">
        <f t="shared" si="60"/>
        <v>25</v>
      </c>
      <c r="E195" s="131">
        <f t="shared" ref="E195:E258" si="61">D195/25</f>
        <v>1</v>
      </c>
      <c r="F195">
        <v>1</v>
      </c>
      <c r="G195" s="126">
        <f t="shared" ref="G195:G258" si="62">35-(F195-1)</f>
        <v>35</v>
      </c>
      <c r="H195" s="129">
        <f t="shared" ref="H195:H258" si="63">G195/35</f>
        <v>1</v>
      </c>
      <c r="I195">
        <v>1</v>
      </c>
      <c r="J195" s="126">
        <f t="shared" ref="J195:J258" si="64">19-(I195-1)</f>
        <v>19</v>
      </c>
      <c r="K195" s="99">
        <f t="shared" ref="K195:K258" si="65">J195/19</f>
        <v>1</v>
      </c>
      <c r="L195" s="97">
        <f t="shared" si="59"/>
        <v>1</v>
      </c>
      <c r="M195" s="119">
        <v>0</v>
      </c>
      <c r="N195" s="70">
        <v>0</v>
      </c>
      <c r="O195" s="89">
        <v>0</v>
      </c>
      <c r="P195" s="89">
        <v>0</v>
      </c>
      <c r="Q195" s="89" t="str">
        <f t="shared" ref="Q195:Q200" si="66">N195&amp;O195&amp;P195</f>
        <v>000</v>
      </c>
      <c r="R195" s="89">
        <v>0</v>
      </c>
      <c r="S195" s="89">
        <f t="shared" ref="S195:S258" si="67">IF(Q195="111",1,0)</f>
        <v>0</v>
      </c>
      <c r="T195" s="89">
        <f t="shared" ref="T195:T258" si="68">IF(Q195="000",1,0)</f>
        <v>1</v>
      </c>
      <c r="U195" s="89">
        <f t="shared" ref="U195:U258" si="69">IF(Q195="100",1,0)</f>
        <v>0</v>
      </c>
      <c r="V195" s="89">
        <f t="shared" ref="V195:V258" si="70">IF(Q195="011",1,0)</f>
        <v>0</v>
      </c>
      <c r="W195" s="89">
        <f t="shared" ref="W195:W258" si="71">IF(Q195="211",1,0)</f>
        <v>0</v>
      </c>
      <c r="X195" s="89">
        <f t="shared" ref="X195:X258" si="72">IF(U195+V195+W195=1,1,0)</f>
        <v>0</v>
      </c>
      <c r="Y195" s="71">
        <v>5.4</v>
      </c>
      <c r="Z195" s="85">
        <v>25657</v>
      </c>
      <c r="AA195">
        <v>0</v>
      </c>
      <c r="AB195">
        <v>0</v>
      </c>
      <c r="AC195" s="71">
        <v>0</v>
      </c>
      <c r="AD195" s="67">
        <v>5064.1120000000001</v>
      </c>
      <c r="AE195" s="76">
        <v>2360137</v>
      </c>
      <c r="AF195" s="67">
        <v>79610</v>
      </c>
      <c r="AG195" s="83">
        <v>0</v>
      </c>
      <c r="AH195" s="83">
        <v>0</v>
      </c>
      <c r="AI195" s="93">
        <v>3954815</v>
      </c>
      <c r="AJ195" s="93">
        <f t="shared" ref="AJ195:AJ258" si="73">AI195/1000</f>
        <v>3954.8150000000001</v>
      </c>
      <c r="AK195" s="117">
        <f t="shared" ref="AK195:AK258" si="74">AJ195/AF195</f>
        <v>4.9677364652681827E-2</v>
      </c>
      <c r="AL195" s="67">
        <v>488</v>
      </c>
      <c r="AM195" s="100">
        <f t="shared" ref="AM195:AM258" si="75">(AL195/AF195)*100</f>
        <v>0.61298831805049614</v>
      </c>
    </row>
    <row r="196" spans="1:39">
      <c r="A196" s="11">
        <v>2003</v>
      </c>
      <c r="B196" s="13">
        <v>45</v>
      </c>
      <c r="C196">
        <v>2</v>
      </c>
      <c r="D196">
        <f t="shared" si="60"/>
        <v>24</v>
      </c>
      <c r="E196" s="131">
        <f t="shared" si="61"/>
        <v>0.96</v>
      </c>
      <c r="F196">
        <v>2</v>
      </c>
      <c r="G196" s="126">
        <f t="shared" si="62"/>
        <v>34</v>
      </c>
      <c r="H196" s="129">
        <f t="shared" si="63"/>
        <v>0.97142857142857142</v>
      </c>
      <c r="I196">
        <v>2</v>
      </c>
      <c r="J196" s="126">
        <f t="shared" si="64"/>
        <v>18</v>
      </c>
      <c r="K196" s="99">
        <f t="shared" si="65"/>
        <v>0.94736842105263153</v>
      </c>
      <c r="L196" s="97">
        <f t="shared" si="59"/>
        <v>0.95959899749373434</v>
      </c>
      <c r="M196" s="119">
        <v>0</v>
      </c>
      <c r="N196" s="70">
        <v>0</v>
      </c>
      <c r="O196" s="89">
        <v>0</v>
      </c>
      <c r="P196" s="89">
        <v>1</v>
      </c>
      <c r="Q196" s="89" t="str">
        <f t="shared" si="66"/>
        <v>001</v>
      </c>
      <c r="R196" s="89">
        <v>2</v>
      </c>
      <c r="S196" s="89">
        <f t="shared" si="67"/>
        <v>0</v>
      </c>
      <c r="T196" s="89">
        <f t="shared" si="68"/>
        <v>0</v>
      </c>
      <c r="U196" s="89">
        <f t="shared" si="69"/>
        <v>0</v>
      </c>
      <c r="V196" s="89">
        <v>1</v>
      </c>
      <c r="W196" s="89">
        <f t="shared" si="71"/>
        <v>0</v>
      </c>
      <c r="X196" s="89">
        <f t="shared" si="72"/>
        <v>1</v>
      </c>
      <c r="Y196" s="71">
        <v>4.0999999999999996</v>
      </c>
      <c r="Z196" s="85">
        <v>32200</v>
      </c>
      <c r="AA196">
        <v>0</v>
      </c>
      <c r="AB196">
        <v>0</v>
      </c>
      <c r="AC196" s="71">
        <v>0</v>
      </c>
      <c r="AD196" s="67">
        <v>2532.0709999999999</v>
      </c>
      <c r="AE196" s="76">
        <v>617858</v>
      </c>
      <c r="AF196" s="67">
        <v>21362</v>
      </c>
      <c r="AG196" s="83">
        <v>0</v>
      </c>
      <c r="AH196" s="83">
        <v>0</v>
      </c>
      <c r="AI196" s="93">
        <v>1558712</v>
      </c>
      <c r="AJ196" s="93">
        <f t="shared" si="73"/>
        <v>1558.712</v>
      </c>
      <c r="AK196" s="117">
        <f t="shared" si="74"/>
        <v>7.2966576163280589E-2</v>
      </c>
      <c r="AL196" s="67">
        <v>290</v>
      </c>
      <c r="AM196" s="100">
        <f t="shared" si="75"/>
        <v>1.3575507911244267</v>
      </c>
    </row>
    <row r="197" spans="1:39">
      <c r="A197" s="11">
        <v>2003</v>
      </c>
      <c r="B197" s="13">
        <v>46</v>
      </c>
      <c r="C197">
        <v>1</v>
      </c>
      <c r="D197">
        <f t="shared" si="60"/>
        <v>25</v>
      </c>
      <c r="E197" s="131">
        <f t="shared" si="61"/>
        <v>1</v>
      </c>
      <c r="F197">
        <v>1</v>
      </c>
      <c r="G197" s="126">
        <f t="shared" si="62"/>
        <v>35</v>
      </c>
      <c r="H197" s="129">
        <f t="shared" si="63"/>
        <v>1</v>
      </c>
      <c r="I197">
        <v>1</v>
      </c>
      <c r="J197" s="126">
        <f t="shared" si="64"/>
        <v>19</v>
      </c>
      <c r="K197" s="99">
        <f t="shared" si="65"/>
        <v>1</v>
      </c>
      <c r="L197" s="97">
        <f t="shared" si="59"/>
        <v>1</v>
      </c>
      <c r="M197" s="119">
        <v>0</v>
      </c>
      <c r="N197" s="70">
        <v>1</v>
      </c>
      <c r="O197" s="89">
        <v>0</v>
      </c>
      <c r="P197" s="89">
        <v>0</v>
      </c>
      <c r="Q197" s="89" t="str">
        <f t="shared" si="66"/>
        <v>100</v>
      </c>
      <c r="R197" s="89">
        <v>2</v>
      </c>
      <c r="S197" s="89">
        <f t="shared" si="67"/>
        <v>0</v>
      </c>
      <c r="T197" s="89">
        <f t="shared" si="68"/>
        <v>0</v>
      </c>
      <c r="U197" s="89">
        <f t="shared" si="69"/>
        <v>1</v>
      </c>
      <c r="V197" s="89">
        <f t="shared" si="70"/>
        <v>0</v>
      </c>
      <c r="W197" s="89">
        <f t="shared" si="71"/>
        <v>0</v>
      </c>
      <c r="X197" s="89">
        <f t="shared" si="72"/>
        <v>1</v>
      </c>
      <c r="Y197" s="71">
        <v>4</v>
      </c>
      <c r="Z197" s="85">
        <v>36008</v>
      </c>
      <c r="AA197">
        <v>0</v>
      </c>
      <c r="AB197">
        <v>0</v>
      </c>
      <c r="AC197" s="71">
        <v>0</v>
      </c>
      <c r="AD197" s="67">
        <v>13530.19</v>
      </c>
      <c r="AE197" s="76">
        <v>7366977</v>
      </c>
      <c r="AF197" s="67">
        <v>310240</v>
      </c>
      <c r="AG197" s="83">
        <v>0</v>
      </c>
      <c r="AH197" s="83">
        <v>0</v>
      </c>
      <c r="AI197" s="93">
        <v>12969177</v>
      </c>
      <c r="AJ197" s="93">
        <f t="shared" si="73"/>
        <v>12969.177</v>
      </c>
      <c r="AK197" s="117">
        <f t="shared" si="74"/>
        <v>4.1803690691077873E-2</v>
      </c>
      <c r="AL197" s="67">
        <v>1104</v>
      </c>
      <c r="AM197" s="100">
        <f t="shared" si="75"/>
        <v>0.35585353274883963</v>
      </c>
    </row>
    <row r="198" spans="1:39">
      <c r="A198" s="11">
        <v>2003</v>
      </c>
      <c r="B198" s="13">
        <v>47</v>
      </c>
      <c r="C198">
        <v>3</v>
      </c>
      <c r="D198">
        <f t="shared" si="60"/>
        <v>23</v>
      </c>
      <c r="E198" s="131">
        <f t="shared" si="61"/>
        <v>0.92</v>
      </c>
      <c r="F198">
        <v>2</v>
      </c>
      <c r="G198" s="126">
        <f t="shared" si="62"/>
        <v>34</v>
      </c>
      <c r="H198" s="129">
        <f t="shared" si="63"/>
        <v>0.97142857142857142</v>
      </c>
      <c r="I198">
        <v>3</v>
      </c>
      <c r="J198" s="126">
        <f t="shared" si="64"/>
        <v>17</v>
      </c>
      <c r="K198" s="99">
        <f t="shared" si="65"/>
        <v>0.89473684210526316</v>
      </c>
      <c r="L198" s="97">
        <f t="shared" si="59"/>
        <v>0.92872180451127828</v>
      </c>
      <c r="M198" s="119">
        <v>0</v>
      </c>
      <c r="N198" s="70">
        <v>1</v>
      </c>
      <c r="O198" s="89">
        <v>1</v>
      </c>
      <c r="P198" s="89">
        <v>0</v>
      </c>
      <c r="Q198" s="89" t="str">
        <f t="shared" si="66"/>
        <v>110</v>
      </c>
      <c r="R198" s="89">
        <v>2</v>
      </c>
      <c r="S198" s="89">
        <f t="shared" si="67"/>
        <v>0</v>
      </c>
      <c r="T198" s="89">
        <f t="shared" si="68"/>
        <v>0</v>
      </c>
      <c r="U198" s="89">
        <v>1</v>
      </c>
      <c r="V198" s="89">
        <f t="shared" si="70"/>
        <v>0</v>
      </c>
      <c r="W198" s="89">
        <f t="shared" si="71"/>
        <v>0</v>
      </c>
      <c r="X198" s="89">
        <f t="shared" si="72"/>
        <v>1</v>
      </c>
      <c r="Y198" s="71">
        <v>6.6</v>
      </c>
      <c r="Z198" s="85">
        <v>34471</v>
      </c>
      <c r="AA198">
        <v>0</v>
      </c>
      <c r="AB198">
        <v>0</v>
      </c>
      <c r="AC198" s="71">
        <v>0</v>
      </c>
      <c r="AD198" s="67">
        <v>14620.855</v>
      </c>
      <c r="AE198" s="76">
        <v>6104115</v>
      </c>
      <c r="AF198" s="67">
        <v>258388</v>
      </c>
      <c r="AG198" s="83">
        <v>0</v>
      </c>
      <c r="AH198" s="83">
        <v>0</v>
      </c>
      <c r="AI198" s="93">
        <v>12960220</v>
      </c>
      <c r="AJ198" s="93">
        <f t="shared" si="73"/>
        <v>12960.22</v>
      </c>
      <c r="AK198" s="117">
        <f t="shared" si="74"/>
        <v>5.0157979472730929E-2</v>
      </c>
      <c r="AL198" s="67">
        <v>4554</v>
      </c>
      <c r="AM198" s="100">
        <f t="shared" si="75"/>
        <v>1.7624657491833986</v>
      </c>
    </row>
    <row r="199" spans="1:39">
      <c r="A199" s="11">
        <v>2003</v>
      </c>
      <c r="B199" s="13">
        <v>48</v>
      </c>
      <c r="C199">
        <v>4</v>
      </c>
      <c r="D199">
        <f t="shared" si="60"/>
        <v>22</v>
      </c>
      <c r="E199" s="131">
        <f t="shared" si="61"/>
        <v>0.88</v>
      </c>
      <c r="F199">
        <v>4</v>
      </c>
      <c r="G199" s="126">
        <f t="shared" si="62"/>
        <v>32</v>
      </c>
      <c r="H199" s="129">
        <f t="shared" si="63"/>
        <v>0.91428571428571426</v>
      </c>
      <c r="I199">
        <v>4</v>
      </c>
      <c r="J199" s="126">
        <f t="shared" si="64"/>
        <v>16</v>
      </c>
      <c r="K199" s="99">
        <f t="shared" si="65"/>
        <v>0.84210526315789469</v>
      </c>
      <c r="L199" s="97">
        <f t="shared" si="59"/>
        <v>0.87879699248120302</v>
      </c>
      <c r="M199" s="119">
        <v>0</v>
      </c>
      <c r="N199" s="70">
        <v>1</v>
      </c>
      <c r="O199" s="89">
        <v>1</v>
      </c>
      <c r="P199" s="89">
        <v>1</v>
      </c>
      <c r="Q199" s="89" t="str">
        <f t="shared" si="66"/>
        <v>111</v>
      </c>
      <c r="R199" s="89">
        <v>1</v>
      </c>
      <c r="S199" s="89">
        <f t="shared" si="67"/>
        <v>1</v>
      </c>
      <c r="T199" s="89">
        <f t="shared" si="68"/>
        <v>0</v>
      </c>
      <c r="U199" s="89">
        <f t="shared" si="69"/>
        <v>0</v>
      </c>
      <c r="V199" s="89">
        <f t="shared" si="70"/>
        <v>0</v>
      </c>
      <c r="W199" s="89">
        <f t="shared" si="71"/>
        <v>0</v>
      </c>
      <c r="X199" s="89">
        <f t="shared" si="72"/>
        <v>0</v>
      </c>
      <c r="Y199" s="71">
        <v>5.4</v>
      </c>
      <c r="Z199" s="85">
        <v>24834</v>
      </c>
      <c r="AA199">
        <v>0</v>
      </c>
      <c r="AB199">
        <v>0</v>
      </c>
      <c r="AC199" s="71">
        <v>0</v>
      </c>
      <c r="AD199" s="67">
        <v>4260.4610000000002</v>
      </c>
      <c r="AE199" s="76">
        <v>1812295</v>
      </c>
      <c r="AF199" s="67">
        <v>46671</v>
      </c>
      <c r="AG199" s="83">
        <v>0</v>
      </c>
      <c r="AH199" s="83">
        <v>0</v>
      </c>
      <c r="AI199" s="93">
        <v>3593993</v>
      </c>
      <c r="AJ199" s="93">
        <f t="shared" si="73"/>
        <v>3593.9929999999999</v>
      </c>
      <c r="AK199" s="117">
        <f t="shared" si="74"/>
        <v>7.7006985065672467E-2</v>
      </c>
      <c r="AL199" s="67">
        <v>224</v>
      </c>
      <c r="AM199" s="100">
        <f t="shared" si="75"/>
        <v>0.47995543270981977</v>
      </c>
    </row>
    <row r="200" spans="1:39">
      <c r="A200" s="11">
        <v>2003</v>
      </c>
      <c r="B200" s="13">
        <v>49</v>
      </c>
      <c r="C200">
        <v>4</v>
      </c>
      <c r="D200">
        <f t="shared" si="60"/>
        <v>22</v>
      </c>
      <c r="E200" s="131">
        <f t="shared" si="61"/>
        <v>0.88</v>
      </c>
      <c r="F200">
        <v>4</v>
      </c>
      <c r="G200" s="126">
        <f t="shared" si="62"/>
        <v>32</v>
      </c>
      <c r="H200" s="129">
        <f t="shared" si="63"/>
        <v>0.91428571428571426</v>
      </c>
      <c r="I200">
        <v>3</v>
      </c>
      <c r="J200" s="126">
        <f t="shared" si="64"/>
        <v>17</v>
      </c>
      <c r="K200" s="99">
        <f t="shared" si="65"/>
        <v>0.89473684210526316</v>
      </c>
      <c r="L200" s="97">
        <f t="shared" si="59"/>
        <v>0.89634085213032577</v>
      </c>
      <c r="M200" s="119">
        <v>0</v>
      </c>
      <c r="N200" s="70">
        <v>1</v>
      </c>
      <c r="O200" s="89">
        <v>0</v>
      </c>
      <c r="P200" s="89">
        <v>0</v>
      </c>
      <c r="Q200" s="89" t="str">
        <f t="shared" si="66"/>
        <v>100</v>
      </c>
      <c r="R200" s="89">
        <v>2</v>
      </c>
      <c r="S200" s="89">
        <f t="shared" si="67"/>
        <v>0</v>
      </c>
      <c r="T200" s="89">
        <f t="shared" si="68"/>
        <v>0</v>
      </c>
      <c r="U200" s="89">
        <f t="shared" si="69"/>
        <v>1</v>
      </c>
      <c r="V200" s="89">
        <f t="shared" si="70"/>
        <v>0</v>
      </c>
      <c r="W200" s="89">
        <f t="shared" si="71"/>
        <v>0</v>
      </c>
      <c r="X200" s="89">
        <f t="shared" si="72"/>
        <v>1</v>
      </c>
      <c r="Y200" s="71">
        <v>5.4</v>
      </c>
      <c r="Z200" s="85">
        <v>32080</v>
      </c>
      <c r="AA200">
        <v>0</v>
      </c>
      <c r="AB200">
        <v>0</v>
      </c>
      <c r="AC200" s="71">
        <v>0</v>
      </c>
      <c r="AD200" s="67">
        <v>14801.308000000001</v>
      </c>
      <c r="AE200" s="76">
        <v>5479203</v>
      </c>
      <c r="AF200" s="67">
        <v>204774</v>
      </c>
      <c r="AG200" s="83">
        <v>0</v>
      </c>
      <c r="AH200" s="83">
        <v>0</v>
      </c>
      <c r="AI200" s="93">
        <v>12089770</v>
      </c>
      <c r="AJ200" s="93">
        <f t="shared" si="73"/>
        <v>12089.77</v>
      </c>
      <c r="AK200" s="117">
        <f t="shared" si="74"/>
        <v>5.9039575336712669E-2</v>
      </c>
      <c r="AL200" s="67">
        <v>3123</v>
      </c>
      <c r="AM200" s="100">
        <f t="shared" si="75"/>
        <v>1.5250959594479767</v>
      </c>
    </row>
    <row r="201" spans="1:39" s="20" customFormat="1" ht="16" thickBot="1">
      <c r="A201" s="18">
        <v>2003</v>
      </c>
      <c r="B201" s="22">
        <v>50</v>
      </c>
      <c r="C201" s="20">
        <v>3</v>
      </c>
      <c r="D201" s="20">
        <f t="shared" si="60"/>
        <v>23</v>
      </c>
      <c r="E201" s="138">
        <f t="shared" si="61"/>
        <v>0.92</v>
      </c>
      <c r="F201" s="20">
        <v>12</v>
      </c>
      <c r="G201" s="20">
        <f t="shared" si="62"/>
        <v>24</v>
      </c>
      <c r="H201" s="139">
        <f t="shared" si="63"/>
        <v>0.68571428571428572</v>
      </c>
      <c r="I201" s="20">
        <v>12</v>
      </c>
      <c r="J201" s="20">
        <f t="shared" si="64"/>
        <v>8</v>
      </c>
      <c r="K201" s="105">
        <f t="shared" si="65"/>
        <v>0.42105263157894735</v>
      </c>
      <c r="L201" s="106">
        <f>E201</f>
        <v>0.92</v>
      </c>
      <c r="M201" s="140">
        <v>0</v>
      </c>
      <c r="N201" s="72">
        <v>1</v>
      </c>
      <c r="O201" s="72">
        <v>0</v>
      </c>
      <c r="P201" s="72">
        <v>0</v>
      </c>
      <c r="Q201" s="72" t="str">
        <f t="shared" ref="Q201:Q232" si="76">N201&amp;O201&amp;P201</f>
        <v>100</v>
      </c>
      <c r="R201" s="72">
        <v>2</v>
      </c>
      <c r="S201" s="72">
        <f t="shared" si="67"/>
        <v>0</v>
      </c>
      <c r="T201" s="72">
        <f t="shared" si="68"/>
        <v>0</v>
      </c>
      <c r="U201" s="72">
        <f t="shared" si="69"/>
        <v>1</v>
      </c>
      <c r="V201" s="72">
        <f t="shared" si="70"/>
        <v>0</v>
      </c>
      <c r="W201" s="72">
        <f t="shared" si="71"/>
        <v>0</v>
      </c>
      <c r="X201" s="72">
        <f t="shared" si="72"/>
        <v>1</v>
      </c>
      <c r="Y201" s="20">
        <v>4</v>
      </c>
      <c r="Z201" s="86">
        <v>33264</v>
      </c>
      <c r="AA201" s="20">
        <v>0</v>
      </c>
      <c r="AB201" s="20">
        <v>0</v>
      </c>
      <c r="AC201" s="72">
        <v>0</v>
      </c>
      <c r="AD201" s="68">
        <v>1111.385</v>
      </c>
      <c r="AE201" s="77">
        <v>503453</v>
      </c>
      <c r="AF201" s="68">
        <v>21235</v>
      </c>
      <c r="AG201" s="84">
        <v>0</v>
      </c>
      <c r="AH201" s="84">
        <v>0</v>
      </c>
      <c r="AI201" s="96">
        <v>1217154</v>
      </c>
      <c r="AJ201" s="96">
        <f t="shared" si="73"/>
        <v>1217.154</v>
      </c>
      <c r="AK201" s="118">
        <f t="shared" si="74"/>
        <v>5.7318295267247465E-2</v>
      </c>
      <c r="AL201" s="68">
        <v>432</v>
      </c>
      <c r="AM201" s="107">
        <f t="shared" si="75"/>
        <v>2.0343772074405466</v>
      </c>
    </row>
    <row r="202" spans="1:39" ht="16" thickTop="1">
      <c r="A202" s="16">
        <v>2004</v>
      </c>
      <c r="B202" s="21">
        <v>1</v>
      </c>
      <c r="C202">
        <f>VLOOKUP('State Bond Rating'!B3,Coding!M$3:N$15,2,FALSE)</f>
        <v>3</v>
      </c>
      <c r="D202">
        <f t="shared" si="60"/>
        <v>23</v>
      </c>
      <c r="E202" s="131">
        <f t="shared" si="61"/>
        <v>0.92</v>
      </c>
      <c r="F202">
        <f>VLOOKUP('State Bond Rating'!C3,Coding!P$3:Q$15,2,FALSE)</f>
        <v>4</v>
      </c>
      <c r="G202" s="126">
        <f t="shared" si="62"/>
        <v>32</v>
      </c>
      <c r="H202" s="129">
        <f t="shared" si="63"/>
        <v>0.91428571428571426</v>
      </c>
      <c r="I202">
        <f>VLOOKUP('State Bond Rating'!D3,Coding!S$3:T$15,2,FALSE)</f>
        <v>3</v>
      </c>
      <c r="J202" s="126">
        <f t="shared" si="64"/>
        <v>17</v>
      </c>
      <c r="K202" s="99">
        <f t="shared" si="65"/>
        <v>0.89473684210526316</v>
      </c>
      <c r="L202" s="97">
        <f>(E202+H202+K202)/3</f>
        <v>0.90967418546365908</v>
      </c>
      <c r="M202" s="119">
        <v>0</v>
      </c>
      <c r="N202" s="70">
        <v>0</v>
      </c>
      <c r="O202" s="89">
        <v>1</v>
      </c>
      <c r="P202" s="89">
        <v>1</v>
      </c>
      <c r="Q202" s="89" t="str">
        <f t="shared" si="76"/>
        <v>011</v>
      </c>
      <c r="R202" s="71">
        <v>2</v>
      </c>
      <c r="S202" s="89">
        <f t="shared" si="67"/>
        <v>0</v>
      </c>
      <c r="T202" s="89">
        <f t="shared" si="68"/>
        <v>0</v>
      </c>
      <c r="U202" s="89">
        <f t="shared" si="69"/>
        <v>0</v>
      </c>
      <c r="V202" s="89">
        <f t="shared" si="70"/>
        <v>1</v>
      </c>
      <c r="W202" s="89">
        <f t="shared" si="71"/>
        <v>0</v>
      </c>
      <c r="X202" s="89">
        <f t="shared" si="72"/>
        <v>1</v>
      </c>
      <c r="Y202" s="71">
        <v>6</v>
      </c>
      <c r="Z202" s="85">
        <v>28371</v>
      </c>
      <c r="AA202">
        <v>0</v>
      </c>
      <c r="AB202">
        <v>0</v>
      </c>
      <c r="AC202" s="71">
        <v>0</v>
      </c>
      <c r="AD202" s="67">
        <v>15265.375</v>
      </c>
      <c r="AE202" s="76">
        <v>4530729</v>
      </c>
      <c r="AF202" s="67">
        <v>146989</v>
      </c>
      <c r="AG202" s="83">
        <v>0</v>
      </c>
      <c r="AH202" s="83">
        <v>0</v>
      </c>
      <c r="AI202" s="93">
        <v>7018242</v>
      </c>
      <c r="AJ202" s="93">
        <f t="shared" si="73"/>
        <v>7018.2420000000002</v>
      </c>
      <c r="AK202" s="117">
        <f t="shared" si="74"/>
        <v>4.7746715740633654E-2</v>
      </c>
      <c r="AL202" s="67">
        <v>2907</v>
      </c>
      <c r="AM202" s="100">
        <f t="shared" si="75"/>
        <v>1.9776990114906559</v>
      </c>
    </row>
    <row r="203" spans="1:39">
      <c r="A203" s="11">
        <v>2004</v>
      </c>
      <c r="B203" s="13">
        <v>2</v>
      </c>
      <c r="C203">
        <f>VLOOKUP('State Bond Rating'!B4,Coding!M$3:N$15,2,FALSE)</f>
        <v>3</v>
      </c>
      <c r="D203">
        <f t="shared" si="60"/>
        <v>23</v>
      </c>
      <c r="E203" s="131">
        <f t="shared" si="61"/>
        <v>0.92</v>
      </c>
      <c r="F203">
        <f>VLOOKUP('State Bond Rating'!C4,Coding!P$3:Q$15,2,FALSE)</f>
        <v>3</v>
      </c>
      <c r="G203" s="126">
        <f t="shared" si="62"/>
        <v>33</v>
      </c>
      <c r="H203" s="129">
        <f t="shared" si="63"/>
        <v>0.94285714285714284</v>
      </c>
      <c r="I203">
        <f>VLOOKUP('State Bond Rating'!D4,Coding!S$3:T$15,2,FALSE)</f>
        <v>3</v>
      </c>
      <c r="J203" s="126">
        <f t="shared" si="64"/>
        <v>17</v>
      </c>
      <c r="K203" s="99">
        <f t="shared" si="65"/>
        <v>0.89473684210526316</v>
      </c>
      <c r="L203" s="97">
        <f>(E203+H203+K203)/3</f>
        <v>0.91919799498746879</v>
      </c>
      <c r="M203" s="119">
        <v>0</v>
      </c>
      <c r="N203" s="70">
        <v>0</v>
      </c>
      <c r="O203" s="89">
        <v>0</v>
      </c>
      <c r="P203" s="89">
        <v>0</v>
      </c>
      <c r="Q203" s="89" t="str">
        <f t="shared" si="76"/>
        <v>000</v>
      </c>
      <c r="R203" s="89">
        <v>0</v>
      </c>
      <c r="S203" s="89">
        <f t="shared" si="67"/>
        <v>0</v>
      </c>
      <c r="T203" s="89">
        <f t="shared" si="68"/>
        <v>1</v>
      </c>
      <c r="U203" s="89">
        <f t="shared" si="69"/>
        <v>0</v>
      </c>
      <c r="V203" s="89">
        <f t="shared" si="70"/>
        <v>0</v>
      </c>
      <c r="W203" s="89">
        <f t="shared" si="71"/>
        <v>0</v>
      </c>
      <c r="X203" s="89">
        <f t="shared" si="72"/>
        <v>0</v>
      </c>
      <c r="Y203" s="71">
        <v>7.3</v>
      </c>
      <c r="Z203" s="85">
        <v>36791</v>
      </c>
      <c r="AA203">
        <v>0</v>
      </c>
      <c r="AB203">
        <v>0</v>
      </c>
      <c r="AC203" s="71">
        <v>0</v>
      </c>
      <c r="AD203" s="67">
        <v>2895.29</v>
      </c>
      <c r="AE203" s="76">
        <v>659286</v>
      </c>
      <c r="AF203" s="67">
        <v>35195</v>
      </c>
      <c r="AG203" s="83">
        <v>0</v>
      </c>
      <c r="AH203" s="83">
        <v>0</v>
      </c>
      <c r="AI203" s="93">
        <v>1343191</v>
      </c>
      <c r="AJ203" s="93">
        <f t="shared" si="73"/>
        <v>1343.191</v>
      </c>
      <c r="AK203" s="117">
        <f t="shared" si="74"/>
        <v>3.8164256286404317E-2</v>
      </c>
      <c r="AL203" s="67">
        <v>341</v>
      </c>
      <c r="AM203" s="100">
        <f t="shared" si="75"/>
        <v>0.96888762608325041</v>
      </c>
    </row>
    <row r="204" spans="1:39">
      <c r="A204" s="11">
        <v>2004</v>
      </c>
      <c r="B204" s="13">
        <v>3</v>
      </c>
      <c r="C204">
        <f>VLOOKUP('State Bond Rating'!B5,Coding!M$3:N$15,2,FALSE)</f>
        <v>3</v>
      </c>
      <c r="D204">
        <f t="shared" si="60"/>
        <v>23</v>
      </c>
      <c r="E204" s="131">
        <f t="shared" si="61"/>
        <v>0.92</v>
      </c>
      <c r="F204">
        <f>VLOOKUP('State Bond Rating'!C5,Coding!P$3:Q$15,2,FALSE)</f>
        <v>12</v>
      </c>
      <c r="G204" s="126">
        <f t="shared" si="62"/>
        <v>24</v>
      </c>
      <c r="H204" s="129">
        <f t="shared" si="63"/>
        <v>0.68571428571428572</v>
      </c>
      <c r="I204">
        <f>VLOOKUP('State Bond Rating'!D5,Coding!S$3:T$15,2,FALSE)</f>
        <v>12</v>
      </c>
      <c r="J204" s="126">
        <f t="shared" si="64"/>
        <v>8</v>
      </c>
      <c r="K204" s="99">
        <f t="shared" si="65"/>
        <v>0.42105263157894735</v>
      </c>
      <c r="L204" s="97">
        <f>E204</f>
        <v>0.92</v>
      </c>
      <c r="M204" s="119">
        <v>0</v>
      </c>
      <c r="N204" s="70">
        <v>1</v>
      </c>
      <c r="O204" s="89">
        <v>0</v>
      </c>
      <c r="P204" s="89">
        <v>0</v>
      </c>
      <c r="Q204" s="89" t="str">
        <f t="shared" si="76"/>
        <v>100</v>
      </c>
      <c r="R204" s="89">
        <v>2</v>
      </c>
      <c r="S204" s="89">
        <f t="shared" si="67"/>
        <v>0</v>
      </c>
      <c r="T204" s="89">
        <f t="shared" si="68"/>
        <v>0</v>
      </c>
      <c r="U204" s="89">
        <f t="shared" si="69"/>
        <v>1</v>
      </c>
      <c r="V204" s="89">
        <f t="shared" si="70"/>
        <v>0</v>
      </c>
      <c r="W204" s="89">
        <f t="shared" si="71"/>
        <v>0</v>
      </c>
      <c r="X204" s="89">
        <f t="shared" si="72"/>
        <v>1</v>
      </c>
      <c r="Y204" s="71">
        <v>5.2</v>
      </c>
      <c r="Z204" s="85">
        <v>29978</v>
      </c>
      <c r="AA204">
        <v>0</v>
      </c>
      <c r="AB204">
        <v>0</v>
      </c>
      <c r="AC204" s="71">
        <v>0</v>
      </c>
      <c r="AD204" s="67">
        <v>23069.609</v>
      </c>
      <c r="AE204" s="76">
        <v>5652404</v>
      </c>
      <c r="AF204" s="67">
        <v>204136</v>
      </c>
      <c r="AG204" s="83">
        <v>8</v>
      </c>
      <c r="AH204" s="83">
        <v>8</v>
      </c>
      <c r="AI204" s="93">
        <v>9637369</v>
      </c>
      <c r="AJ204" s="93">
        <f t="shared" si="73"/>
        <v>9637.3690000000006</v>
      </c>
      <c r="AK204" s="117">
        <f t="shared" si="74"/>
        <v>4.7210531214484465E-2</v>
      </c>
      <c r="AL204" s="67">
        <v>2167</v>
      </c>
      <c r="AM204" s="100">
        <f t="shared" si="75"/>
        <v>1.061547203824901</v>
      </c>
    </row>
    <row r="205" spans="1:39">
      <c r="A205" s="11">
        <v>2004</v>
      </c>
      <c r="B205" s="13">
        <v>4</v>
      </c>
      <c r="C205">
        <f>VLOOKUP('State Bond Rating'!B6,Coding!M$3:N$15,2,FALSE)</f>
        <v>3</v>
      </c>
      <c r="D205">
        <f t="shared" si="60"/>
        <v>23</v>
      </c>
      <c r="E205" s="131">
        <f t="shared" si="61"/>
        <v>0.92</v>
      </c>
      <c r="F205">
        <f>VLOOKUP('State Bond Rating'!C6,Coding!P$3:Q$15,2,FALSE)</f>
        <v>3</v>
      </c>
      <c r="G205" s="126">
        <f t="shared" si="62"/>
        <v>33</v>
      </c>
      <c r="H205" s="129">
        <f t="shared" si="63"/>
        <v>0.94285714285714284</v>
      </c>
      <c r="I205">
        <f>VLOOKUP('State Bond Rating'!D6,Coding!S$3:T$15,2,FALSE)</f>
        <v>12</v>
      </c>
      <c r="J205" s="126">
        <f t="shared" si="64"/>
        <v>8</v>
      </c>
      <c r="K205" s="99">
        <f t="shared" si="65"/>
        <v>0.42105263157894735</v>
      </c>
      <c r="L205" s="97">
        <f>(E205+H205)/2</f>
        <v>0.93142857142857149</v>
      </c>
      <c r="M205" s="119">
        <v>0</v>
      </c>
      <c r="N205" s="70">
        <v>0</v>
      </c>
      <c r="O205" s="89">
        <v>1</v>
      </c>
      <c r="P205" s="89">
        <v>1</v>
      </c>
      <c r="Q205" s="89" t="str">
        <f t="shared" si="76"/>
        <v>011</v>
      </c>
      <c r="R205" s="89">
        <v>2</v>
      </c>
      <c r="S205" s="89">
        <f t="shared" si="67"/>
        <v>0</v>
      </c>
      <c r="T205" s="89">
        <f t="shared" si="68"/>
        <v>0</v>
      </c>
      <c r="U205" s="89">
        <f t="shared" si="69"/>
        <v>0</v>
      </c>
      <c r="V205" s="89">
        <f t="shared" si="70"/>
        <v>1</v>
      </c>
      <c r="W205" s="89">
        <f t="shared" si="71"/>
        <v>0</v>
      </c>
      <c r="X205" s="89">
        <f t="shared" si="72"/>
        <v>1</v>
      </c>
      <c r="Y205" s="71">
        <v>5.2</v>
      </c>
      <c r="Z205" s="85">
        <v>26807</v>
      </c>
      <c r="AA205">
        <v>0</v>
      </c>
      <c r="AB205">
        <v>0</v>
      </c>
      <c r="AC205" s="71">
        <v>0</v>
      </c>
      <c r="AD205" s="67">
        <v>6659.8689999999997</v>
      </c>
      <c r="AE205" s="76">
        <v>2749686</v>
      </c>
      <c r="AF205" s="67">
        <v>85261</v>
      </c>
      <c r="AG205" s="83">
        <v>16</v>
      </c>
      <c r="AH205" s="83">
        <v>16</v>
      </c>
      <c r="AI205" s="93">
        <v>5580678</v>
      </c>
      <c r="AJ205" s="93">
        <f t="shared" si="73"/>
        <v>5580.6779999999999</v>
      </c>
      <c r="AK205" s="117">
        <f t="shared" si="74"/>
        <v>6.5454052849485689E-2</v>
      </c>
      <c r="AL205" s="67">
        <v>3800</v>
      </c>
      <c r="AM205" s="100">
        <f t="shared" si="75"/>
        <v>4.4569029216171518</v>
      </c>
    </row>
    <row r="206" spans="1:39">
      <c r="A206" s="11">
        <v>2004</v>
      </c>
      <c r="B206" s="13">
        <v>5</v>
      </c>
      <c r="C206">
        <f>VLOOKUP('State Bond Rating'!B7,Coding!M$3:N$15,2,FALSE)</f>
        <v>6</v>
      </c>
      <c r="D206">
        <f t="shared" si="60"/>
        <v>20</v>
      </c>
      <c r="E206" s="131">
        <f t="shared" si="61"/>
        <v>0.8</v>
      </c>
      <c r="F206">
        <f>VLOOKUP('State Bond Rating'!C7,Coding!P$3:Q$15,2,FALSE)</f>
        <v>7</v>
      </c>
      <c r="G206" s="126">
        <f t="shared" si="62"/>
        <v>29</v>
      </c>
      <c r="H206" s="129">
        <f t="shared" si="63"/>
        <v>0.82857142857142863</v>
      </c>
      <c r="I206">
        <f>VLOOKUP('State Bond Rating'!D7,Coding!S$3:T$15,2,FALSE)</f>
        <v>7</v>
      </c>
      <c r="J206" s="126">
        <f t="shared" si="64"/>
        <v>13</v>
      </c>
      <c r="K206" s="99">
        <f t="shared" si="65"/>
        <v>0.68421052631578949</v>
      </c>
      <c r="L206" s="97">
        <f>(E206+H206+K206)/3</f>
        <v>0.77092731829573935</v>
      </c>
      <c r="M206" s="119">
        <v>0</v>
      </c>
      <c r="N206" s="70">
        <v>0</v>
      </c>
      <c r="O206" s="89">
        <v>1</v>
      </c>
      <c r="P206" s="89">
        <v>1</v>
      </c>
      <c r="Q206" s="89" t="str">
        <f t="shared" si="76"/>
        <v>011</v>
      </c>
      <c r="R206" s="89">
        <v>2</v>
      </c>
      <c r="S206" s="89">
        <f t="shared" si="67"/>
        <v>0</v>
      </c>
      <c r="T206" s="89">
        <f t="shared" si="68"/>
        <v>0</v>
      </c>
      <c r="U206" s="89">
        <f t="shared" si="69"/>
        <v>0</v>
      </c>
      <c r="V206" s="89">
        <f t="shared" si="70"/>
        <v>1</v>
      </c>
      <c r="W206" s="89">
        <f t="shared" si="71"/>
        <v>0</v>
      </c>
      <c r="X206" s="89">
        <f t="shared" si="72"/>
        <v>1</v>
      </c>
      <c r="Y206" s="71">
        <v>6.1</v>
      </c>
      <c r="Z206" s="85">
        <v>37551</v>
      </c>
      <c r="AA206">
        <v>0</v>
      </c>
      <c r="AB206">
        <v>0</v>
      </c>
      <c r="AC206" s="71">
        <v>0</v>
      </c>
      <c r="AD206" s="67">
        <v>165926.552</v>
      </c>
      <c r="AE206" s="76">
        <v>35574576</v>
      </c>
      <c r="AF206" s="67">
        <v>1645084</v>
      </c>
      <c r="AG206" s="83">
        <v>12</v>
      </c>
      <c r="AH206" s="83">
        <v>12</v>
      </c>
      <c r="AI206" s="93">
        <v>85721483</v>
      </c>
      <c r="AJ206" s="93">
        <f t="shared" si="73"/>
        <v>85721.482999999993</v>
      </c>
      <c r="AK206" s="117">
        <f t="shared" si="74"/>
        <v>5.2107663195314034E-2</v>
      </c>
      <c r="AL206" s="67">
        <v>24966</v>
      </c>
      <c r="AM206" s="100">
        <f t="shared" si="75"/>
        <v>1.5176124744997823</v>
      </c>
    </row>
    <row r="207" spans="1:39">
      <c r="A207" s="11">
        <v>2004</v>
      </c>
      <c r="B207" s="13">
        <v>6</v>
      </c>
      <c r="C207">
        <f>VLOOKUP('State Bond Rating'!B8,Coding!M$3:N$15,2,FALSE)</f>
        <v>4</v>
      </c>
      <c r="D207">
        <f t="shared" si="60"/>
        <v>22</v>
      </c>
      <c r="E207" s="131">
        <f t="shared" si="61"/>
        <v>0.88</v>
      </c>
      <c r="F207">
        <f>VLOOKUP('State Bond Rating'!C8,Coding!P$3:Q$15,2,FALSE)</f>
        <v>12</v>
      </c>
      <c r="G207" s="126">
        <f t="shared" si="62"/>
        <v>24</v>
      </c>
      <c r="H207" s="129">
        <f t="shared" si="63"/>
        <v>0.68571428571428572</v>
      </c>
      <c r="I207">
        <f>VLOOKUP('State Bond Rating'!D8,Coding!S$3:T$15,2,FALSE)</f>
        <v>12</v>
      </c>
      <c r="J207" s="126">
        <f t="shared" si="64"/>
        <v>8</v>
      </c>
      <c r="K207" s="99">
        <f t="shared" si="65"/>
        <v>0.42105263157894735</v>
      </c>
      <c r="L207" s="97">
        <f>E207</f>
        <v>0.88</v>
      </c>
      <c r="M207" s="119">
        <v>0</v>
      </c>
      <c r="N207" s="70">
        <v>0</v>
      </c>
      <c r="O207" s="89">
        <v>0</v>
      </c>
      <c r="P207" s="89">
        <v>0</v>
      </c>
      <c r="Q207" s="89" t="str">
        <f t="shared" si="76"/>
        <v>000</v>
      </c>
      <c r="R207" s="89">
        <v>0</v>
      </c>
      <c r="S207" s="89">
        <f t="shared" si="67"/>
        <v>0</v>
      </c>
      <c r="T207" s="89">
        <f t="shared" si="68"/>
        <v>1</v>
      </c>
      <c r="U207" s="89">
        <f t="shared" si="69"/>
        <v>0</v>
      </c>
      <c r="V207" s="89">
        <f t="shared" si="70"/>
        <v>0</v>
      </c>
      <c r="W207" s="89">
        <f t="shared" si="71"/>
        <v>0</v>
      </c>
      <c r="X207" s="89">
        <f t="shared" si="72"/>
        <v>0</v>
      </c>
      <c r="Y207" s="71">
        <v>5.6</v>
      </c>
      <c r="Z207" s="85">
        <v>35947</v>
      </c>
      <c r="AA207">
        <v>0</v>
      </c>
      <c r="AB207">
        <v>0</v>
      </c>
      <c r="AC207" s="71">
        <v>0</v>
      </c>
      <c r="AD207" s="67">
        <v>23966.335999999999</v>
      </c>
      <c r="AE207" s="76">
        <v>4575013</v>
      </c>
      <c r="AF207" s="67">
        <v>204242</v>
      </c>
      <c r="AG207" s="83">
        <v>8</v>
      </c>
      <c r="AH207" s="83">
        <v>8</v>
      </c>
      <c r="AI207" s="93">
        <v>7051457</v>
      </c>
      <c r="AJ207" s="93">
        <f t="shared" si="73"/>
        <v>7051.4570000000003</v>
      </c>
      <c r="AK207" s="117">
        <f t="shared" si="74"/>
        <v>3.4525009547497577E-2</v>
      </c>
      <c r="AL207" s="67">
        <v>2031</v>
      </c>
      <c r="AM207" s="100">
        <f t="shared" si="75"/>
        <v>0.99440859372704926</v>
      </c>
    </row>
    <row r="208" spans="1:39">
      <c r="A208" s="11">
        <v>2004</v>
      </c>
      <c r="B208" s="13">
        <v>7</v>
      </c>
      <c r="C208">
        <f>VLOOKUP('State Bond Rating'!B9,Coding!M$3:N$15,2,FALSE)</f>
        <v>3</v>
      </c>
      <c r="D208">
        <f t="shared" si="60"/>
        <v>23</v>
      </c>
      <c r="E208" s="131">
        <f t="shared" si="61"/>
        <v>0.92</v>
      </c>
      <c r="F208">
        <f>VLOOKUP('State Bond Rating'!C9,Coding!P$3:Q$15,2,FALSE)</f>
        <v>4</v>
      </c>
      <c r="G208" s="126">
        <f t="shared" si="62"/>
        <v>32</v>
      </c>
      <c r="H208" s="129">
        <f t="shared" si="63"/>
        <v>0.91428571428571426</v>
      </c>
      <c r="I208">
        <f>VLOOKUP('State Bond Rating'!D9,Coding!S$3:T$15,2,FALSE)</f>
        <v>3</v>
      </c>
      <c r="J208" s="126">
        <f t="shared" si="64"/>
        <v>17</v>
      </c>
      <c r="K208" s="99">
        <f t="shared" si="65"/>
        <v>0.89473684210526316</v>
      </c>
      <c r="L208" s="97">
        <f>(E208+H208+K208)/3</f>
        <v>0.90967418546365908</v>
      </c>
      <c r="M208" s="119">
        <v>0</v>
      </c>
      <c r="N208" s="70">
        <v>0</v>
      </c>
      <c r="O208" s="89">
        <v>1</v>
      </c>
      <c r="P208" s="89">
        <v>1</v>
      </c>
      <c r="Q208" s="89" t="str">
        <f t="shared" si="76"/>
        <v>011</v>
      </c>
      <c r="R208" s="89">
        <v>2</v>
      </c>
      <c r="S208" s="89">
        <f t="shared" si="67"/>
        <v>0</v>
      </c>
      <c r="T208" s="89">
        <f t="shared" si="68"/>
        <v>0</v>
      </c>
      <c r="U208" s="89">
        <f t="shared" si="69"/>
        <v>0</v>
      </c>
      <c r="V208" s="89">
        <f t="shared" si="70"/>
        <v>1</v>
      </c>
      <c r="W208" s="89">
        <f t="shared" si="71"/>
        <v>0</v>
      </c>
      <c r="X208" s="89">
        <f t="shared" si="72"/>
        <v>1</v>
      </c>
      <c r="Y208" s="71">
        <v>4.7</v>
      </c>
      <c r="Z208" s="85">
        <v>47710</v>
      </c>
      <c r="AA208">
        <v>0</v>
      </c>
      <c r="AB208">
        <v>0</v>
      </c>
      <c r="AC208" s="71">
        <v>0</v>
      </c>
      <c r="AD208" s="67">
        <v>7941.3410000000003</v>
      </c>
      <c r="AE208" s="76">
        <v>3496094</v>
      </c>
      <c r="AF208" s="67">
        <v>200407</v>
      </c>
      <c r="AG208" s="83">
        <v>0</v>
      </c>
      <c r="AH208" s="83">
        <v>0</v>
      </c>
      <c r="AI208" s="93">
        <v>10291289</v>
      </c>
      <c r="AJ208" s="93">
        <f t="shared" si="73"/>
        <v>10291.289000000001</v>
      </c>
      <c r="AK208" s="117">
        <f t="shared" si="74"/>
        <v>5.1351943794378442E-2</v>
      </c>
      <c r="AL208" s="67">
        <v>384</v>
      </c>
      <c r="AM208" s="100">
        <f t="shared" si="75"/>
        <v>0.19161007350042664</v>
      </c>
    </row>
    <row r="209" spans="1:39">
      <c r="A209" s="11">
        <v>2004</v>
      </c>
      <c r="B209" s="13">
        <v>8</v>
      </c>
      <c r="C209">
        <f>VLOOKUP('State Bond Rating'!B10,Coding!M$3:N$15,2,FALSE)</f>
        <v>1</v>
      </c>
      <c r="D209">
        <f t="shared" si="60"/>
        <v>25</v>
      </c>
      <c r="E209" s="131">
        <f t="shared" si="61"/>
        <v>1</v>
      </c>
      <c r="F209">
        <f>VLOOKUP('State Bond Rating'!C10,Coding!P$3:Q$15,2,FALSE)</f>
        <v>1</v>
      </c>
      <c r="G209" s="126">
        <f t="shared" si="62"/>
        <v>35</v>
      </c>
      <c r="H209" s="129">
        <f t="shared" si="63"/>
        <v>1</v>
      </c>
      <c r="I209">
        <f>VLOOKUP('State Bond Rating'!D10,Coding!S$3:T$15,2,FALSE)</f>
        <v>1</v>
      </c>
      <c r="J209" s="126">
        <f t="shared" si="64"/>
        <v>19</v>
      </c>
      <c r="K209" s="99">
        <f t="shared" si="65"/>
        <v>1</v>
      </c>
      <c r="L209" s="97">
        <f>(E209+H209+K209)/3</f>
        <v>1</v>
      </c>
      <c r="M209" s="119">
        <v>0</v>
      </c>
      <c r="N209" s="70">
        <v>1</v>
      </c>
      <c r="O209" s="89">
        <v>0</v>
      </c>
      <c r="P209" s="89">
        <v>1</v>
      </c>
      <c r="Q209" s="89" t="str">
        <f t="shared" si="76"/>
        <v>101</v>
      </c>
      <c r="R209" s="89">
        <v>2</v>
      </c>
      <c r="S209" s="89">
        <f t="shared" si="67"/>
        <v>0</v>
      </c>
      <c r="T209" s="89">
        <f t="shared" si="68"/>
        <v>0</v>
      </c>
      <c r="U209" s="89">
        <v>1</v>
      </c>
      <c r="V209" s="89">
        <f t="shared" si="70"/>
        <v>0</v>
      </c>
      <c r="W209" s="89">
        <f t="shared" si="71"/>
        <v>0</v>
      </c>
      <c r="X209" s="89">
        <f t="shared" si="72"/>
        <v>1</v>
      </c>
      <c r="Y209" s="71">
        <v>3.4</v>
      </c>
      <c r="Z209" s="85">
        <v>39000</v>
      </c>
      <c r="AA209">
        <v>0</v>
      </c>
      <c r="AB209">
        <v>0</v>
      </c>
      <c r="AC209" s="71">
        <v>0</v>
      </c>
      <c r="AD209" s="67">
        <v>1894.509</v>
      </c>
      <c r="AE209" s="76">
        <v>830803</v>
      </c>
      <c r="AF209" s="67">
        <v>52376</v>
      </c>
      <c r="AG209" s="83">
        <v>0</v>
      </c>
      <c r="AH209" s="83">
        <v>0</v>
      </c>
      <c r="AI209" s="93">
        <v>2375482</v>
      </c>
      <c r="AJ209" s="93">
        <f t="shared" si="73"/>
        <v>2375.482</v>
      </c>
      <c r="AK209" s="117">
        <f t="shared" si="74"/>
        <v>4.5354398961356346E-2</v>
      </c>
      <c r="AL209" s="67">
        <v>396</v>
      </c>
      <c r="AM209" s="100">
        <f t="shared" si="75"/>
        <v>0.75607148312204064</v>
      </c>
    </row>
    <row r="210" spans="1:39">
      <c r="A210" s="11">
        <v>2004</v>
      </c>
      <c r="B210" s="13">
        <v>9</v>
      </c>
      <c r="C210">
        <f>VLOOKUP('State Bond Rating'!B11,Coding!M$3:N$15,2,FALSE)</f>
        <v>2</v>
      </c>
      <c r="D210">
        <f t="shared" si="60"/>
        <v>24</v>
      </c>
      <c r="E210" s="131">
        <f t="shared" si="61"/>
        <v>0.96</v>
      </c>
      <c r="F210">
        <f>VLOOKUP('State Bond Rating'!C11,Coding!P$3:Q$15,2,FALSE)</f>
        <v>3</v>
      </c>
      <c r="G210" s="126">
        <f t="shared" si="62"/>
        <v>33</v>
      </c>
      <c r="H210" s="129">
        <f t="shared" si="63"/>
        <v>0.94285714285714284</v>
      </c>
      <c r="I210">
        <f>VLOOKUP('State Bond Rating'!D11,Coding!S$3:T$15,2,FALSE)</f>
        <v>3</v>
      </c>
      <c r="J210" s="126">
        <f t="shared" si="64"/>
        <v>17</v>
      </c>
      <c r="K210" s="99">
        <f t="shared" si="65"/>
        <v>0.89473684210526316</v>
      </c>
      <c r="L210" s="97">
        <f>(E210+H210+K210)/3</f>
        <v>0.93253132832080199</v>
      </c>
      <c r="M210" s="119">
        <v>0</v>
      </c>
      <c r="N210" s="70">
        <v>0</v>
      </c>
      <c r="O210" s="89">
        <v>0</v>
      </c>
      <c r="P210" s="89">
        <v>0</v>
      </c>
      <c r="Q210" s="89" t="str">
        <f t="shared" si="76"/>
        <v>000</v>
      </c>
      <c r="R210" s="89">
        <v>0</v>
      </c>
      <c r="S210" s="89">
        <f t="shared" si="67"/>
        <v>0</v>
      </c>
      <c r="T210" s="89">
        <f t="shared" si="68"/>
        <v>1</v>
      </c>
      <c r="U210" s="89">
        <f t="shared" si="69"/>
        <v>0</v>
      </c>
      <c r="V210" s="89">
        <f t="shared" si="70"/>
        <v>0</v>
      </c>
      <c r="W210" s="89">
        <f t="shared" si="71"/>
        <v>0</v>
      </c>
      <c r="X210" s="89">
        <f t="shared" si="72"/>
        <v>0</v>
      </c>
      <c r="Y210" s="71">
        <v>4.3</v>
      </c>
      <c r="Z210" s="85">
        <v>34063</v>
      </c>
      <c r="AA210">
        <v>0</v>
      </c>
      <c r="AB210">
        <v>0</v>
      </c>
      <c r="AC210" s="71">
        <v>0</v>
      </c>
      <c r="AD210" s="67">
        <v>83023.758000000002</v>
      </c>
      <c r="AE210" s="76">
        <v>17415318</v>
      </c>
      <c r="AF210" s="67">
        <v>639276</v>
      </c>
      <c r="AG210" s="83">
        <v>8</v>
      </c>
      <c r="AH210" s="83">
        <v>8</v>
      </c>
      <c r="AI210" s="93">
        <v>30534283</v>
      </c>
      <c r="AJ210" s="93">
        <f t="shared" si="73"/>
        <v>30534.282999999999</v>
      </c>
      <c r="AK210" s="117">
        <f t="shared" si="74"/>
        <v>4.7763850042860982E-2</v>
      </c>
      <c r="AL210" s="67">
        <v>5810</v>
      </c>
      <c r="AM210" s="100">
        <f t="shared" si="75"/>
        <v>0.90884062595811521</v>
      </c>
    </row>
    <row r="211" spans="1:39">
      <c r="A211" s="11">
        <v>2004</v>
      </c>
      <c r="B211" s="13">
        <v>10</v>
      </c>
      <c r="C211">
        <f>VLOOKUP('State Bond Rating'!B12,Coding!M$3:N$15,2,FALSE)</f>
        <v>1</v>
      </c>
      <c r="D211">
        <f t="shared" si="60"/>
        <v>25</v>
      </c>
      <c r="E211" s="131">
        <f t="shared" si="61"/>
        <v>1</v>
      </c>
      <c r="F211">
        <f>VLOOKUP('State Bond Rating'!C12,Coding!P$3:Q$15,2,FALSE)</f>
        <v>1</v>
      </c>
      <c r="G211" s="126">
        <f t="shared" si="62"/>
        <v>35</v>
      </c>
      <c r="H211" s="129">
        <f t="shared" si="63"/>
        <v>1</v>
      </c>
      <c r="I211">
        <f>VLOOKUP('State Bond Rating'!D12,Coding!S$3:T$15,2,FALSE)</f>
        <v>1</v>
      </c>
      <c r="J211" s="126">
        <f t="shared" si="64"/>
        <v>19</v>
      </c>
      <c r="K211" s="99">
        <f t="shared" si="65"/>
        <v>1</v>
      </c>
      <c r="L211" s="97">
        <f>(E211+H211+K211)/3</f>
        <v>1</v>
      </c>
      <c r="M211" s="119">
        <v>0</v>
      </c>
      <c r="N211" s="70">
        <v>0</v>
      </c>
      <c r="O211" s="89">
        <v>1</v>
      </c>
      <c r="P211" s="89">
        <v>0</v>
      </c>
      <c r="Q211" s="89" t="str">
        <f t="shared" si="76"/>
        <v>010</v>
      </c>
      <c r="R211" s="89">
        <v>2</v>
      </c>
      <c r="S211" s="89">
        <f t="shared" si="67"/>
        <v>0</v>
      </c>
      <c r="T211" s="89">
        <f t="shared" si="68"/>
        <v>0</v>
      </c>
      <c r="U211" s="89">
        <f t="shared" si="69"/>
        <v>0</v>
      </c>
      <c r="V211" s="89">
        <v>1</v>
      </c>
      <c r="W211" s="89">
        <f t="shared" si="71"/>
        <v>0</v>
      </c>
      <c r="X211" s="89">
        <f t="shared" si="72"/>
        <v>1</v>
      </c>
      <c r="Y211" s="71">
        <v>4.3</v>
      </c>
      <c r="Z211" s="85">
        <v>31856</v>
      </c>
      <c r="AA211">
        <v>0</v>
      </c>
      <c r="AB211">
        <v>0</v>
      </c>
      <c r="AC211" s="71">
        <v>0</v>
      </c>
      <c r="AD211" s="67">
        <v>26183.71</v>
      </c>
      <c r="AE211" s="76">
        <v>8769252</v>
      </c>
      <c r="AF211" s="67">
        <v>364062</v>
      </c>
      <c r="AG211" s="83">
        <v>0</v>
      </c>
      <c r="AH211" s="83">
        <v>0</v>
      </c>
      <c r="AI211" s="93">
        <v>14570573</v>
      </c>
      <c r="AJ211" s="93">
        <f t="shared" si="73"/>
        <v>14570.573</v>
      </c>
      <c r="AK211" s="117">
        <f t="shared" si="74"/>
        <v>4.0022229730100917E-2</v>
      </c>
      <c r="AL211" s="67">
        <v>3604</v>
      </c>
      <c r="AM211" s="100">
        <f t="shared" si="75"/>
        <v>0.98994127373908847</v>
      </c>
    </row>
    <row r="212" spans="1:39">
      <c r="A212" s="11">
        <v>2004</v>
      </c>
      <c r="B212" s="13">
        <v>11</v>
      </c>
      <c r="C212">
        <f>VLOOKUP('State Bond Rating'!B13,Coding!M$3:N$15,2,FALSE)</f>
        <v>4</v>
      </c>
      <c r="D212">
        <f t="shared" si="60"/>
        <v>22</v>
      </c>
      <c r="E212" s="131">
        <f t="shared" si="61"/>
        <v>0.88</v>
      </c>
      <c r="F212">
        <f>VLOOKUP('State Bond Rating'!C13,Coding!P$3:Q$15,2,FALSE)</f>
        <v>4</v>
      </c>
      <c r="G212" s="126">
        <f t="shared" si="62"/>
        <v>32</v>
      </c>
      <c r="H212" s="129">
        <f t="shared" si="63"/>
        <v>0.91428571428571426</v>
      </c>
      <c r="I212">
        <f>VLOOKUP('State Bond Rating'!D13,Coding!S$3:T$15,2,FALSE)</f>
        <v>4</v>
      </c>
      <c r="J212" s="126">
        <f t="shared" si="64"/>
        <v>16</v>
      </c>
      <c r="K212" s="99">
        <f t="shared" si="65"/>
        <v>0.84210526315789469</v>
      </c>
      <c r="L212" s="97">
        <f>(E212+H212+K212)/3</f>
        <v>0.87879699248120302</v>
      </c>
      <c r="M212" s="119">
        <v>0</v>
      </c>
      <c r="N212" s="70">
        <v>0</v>
      </c>
      <c r="O212" s="89">
        <v>1</v>
      </c>
      <c r="P212" s="89">
        <v>1</v>
      </c>
      <c r="Q212" s="89" t="str">
        <f t="shared" si="76"/>
        <v>011</v>
      </c>
      <c r="R212" s="89">
        <v>2</v>
      </c>
      <c r="S212" s="89">
        <f t="shared" si="67"/>
        <v>0</v>
      </c>
      <c r="T212" s="89">
        <f t="shared" si="68"/>
        <v>0</v>
      </c>
      <c r="U212" s="89">
        <f t="shared" si="69"/>
        <v>0</v>
      </c>
      <c r="V212" s="89">
        <f t="shared" si="70"/>
        <v>1</v>
      </c>
      <c r="W212" s="89">
        <f t="shared" si="71"/>
        <v>0</v>
      </c>
      <c r="X212" s="89">
        <f t="shared" si="72"/>
        <v>1</v>
      </c>
      <c r="Y212" s="71">
        <v>3.9</v>
      </c>
      <c r="Z212" s="85">
        <v>34511</v>
      </c>
      <c r="AA212">
        <v>0</v>
      </c>
      <c r="AB212">
        <v>0</v>
      </c>
      <c r="AC212" s="71">
        <v>0</v>
      </c>
      <c r="AD212" s="67">
        <v>3280.442</v>
      </c>
      <c r="AE212" s="76">
        <v>1273569</v>
      </c>
      <c r="AF212" s="67">
        <v>53755</v>
      </c>
      <c r="AG212" s="83">
        <v>0</v>
      </c>
      <c r="AH212" s="83">
        <v>0</v>
      </c>
      <c r="AI212" s="93">
        <v>3849135</v>
      </c>
      <c r="AJ212" s="93">
        <f t="shared" si="73"/>
        <v>3849.1350000000002</v>
      </c>
      <c r="AK212" s="117">
        <f t="shared" si="74"/>
        <v>7.1605153009022426E-2</v>
      </c>
      <c r="AL212" s="67">
        <v>418</v>
      </c>
      <c r="AM212" s="100">
        <f t="shared" si="75"/>
        <v>0.7776020835271138</v>
      </c>
    </row>
    <row r="213" spans="1:39">
      <c r="A213" s="11">
        <v>2004</v>
      </c>
      <c r="B213" s="13">
        <v>12</v>
      </c>
      <c r="C213">
        <f>VLOOKUP('State Bond Rating'!B14,Coding!M$3:N$15,2,FALSE)</f>
        <v>4</v>
      </c>
      <c r="D213">
        <f t="shared" si="60"/>
        <v>22</v>
      </c>
      <c r="E213" s="131">
        <f t="shared" si="61"/>
        <v>0.88</v>
      </c>
      <c r="F213">
        <f>VLOOKUP('State Bond Rating'!C14,Coding!P$3:Q$15,2,FALSE)</f>
        <v>3</v>
      </c>
      <c r="G213" s="126">
        <f t="shared" si="62"/>
        <v>33</v>
      </c>
      <c r="H213" s="129">
        <f t="shared" si="63"/>
        <v>0.94285714285714284</v>
      </c>
      <c r="I213">
        <f>VLOOKUP('State Bond Rating'!D14,Coding!S$3:T$15,2,FALSE)</f>
        <v>12</v>
      </c>
      <c r="J213" s="126">
        <f t="shared" si="64"/>
        <v>8</v>
      </c>
      <c r="K213" s="99">
        <f t="shared" si="65"/>
        <v>0.42105263157894735</v>
      </c>
      <c r="L213" s="97">
        <f>(E213+H213)/2</f>
        <v>0.91142857142857148</v>
      </c>
      <c r="M213" s="119">
        <v>0</v>
      </c>
      <c r="N213" s="70">
        <v>0</v>
      </c>
      <c r="O213" s="89">
        <v>0</v>
      </c>
      <c r="P213" s="89">
        <v>0</v>
      </c>
      <c r="Q213" s="89" t="str">
        <f t="shared" si="76"/>
        <v>000</v>
      </c>
      <c r="R213" s="89">
        <v>0</v>
      </c>
      <c r="S213" s="89">
        <f t="shared" si="67"/>
        <v>0</v>
      </c>
      <c r="T213" s="89">
        <f t="shared" si="68"/>
        <v>1</v>
      </c>
      <c r="U213" s="89">
        <f t="shared" si="69"/>
        <v>0</v>
      </c>
      <c r="V213" s="89">
        <f t="shared" si="70"/>
        <v>0</v>
      </c>
      <c r="W213" s="89">
        <f t="shared" si="71"/>
        <v>0</v>
      </c>
      <c r="X213" s="89">
        <f t="shared" si="72"/>
        <v>0</v>
      </c>
      <c r="Y213" s="71">
        <v>4.8</v>
      </c>
      <c r="Z213" s="85">
        <v>28355</v>
      </c>
      <c r="AA213">
        <v>0</v>
      </c>
      <c r="AB213">
        <v>0</v>
      </c>
      <c r="AC213" s="71">
        <v>0</v>
      </c>
      <c r="AD213" s="67">
        <v>1637.3810000000001</v>
      </c>
      <c r="AE213" s="76">
        <v>1391802</v>
      </c>
      <c r="AF213" s="67">
        <v>43610</v>
      </c>
      <c r="AG213" s="83">
        <v>0</v>
      </c>
      <c r="AH213" s="83">
        <v>0</v>
      </c>
      <c r="AI213" s="93">
        <v>2647790</v>
      </c>
      <c r="AJ213" s="93">
        <f t="shared" si="73"/>
        <v>2647.79</v>
      </c>
      <c r="AK213" s="117">
        <f t="shared" si="74"/>
        <v>6.0715202935106627E-2</v>
      </c>
      <c r="AL213" s="67">
        <v>2513</v>
      </c>
      <c r="AM213" s="100">
        <f t="shared" si="75"/>
        <v>5.762439807383628</v>
      </c>
    </row>
    <row r="214" spans="1:39">
      <c r="A214" s="11">
        <v>2004</v>
      </c>
      <c r="B214" s="13">
        <v>13</v>
      </c>
      <c r="C214">
        <f>VLOOKUP('State Bond Rating'!B15,Coding!M$3:N$15,2,FALSE)</f>
        <v>3</v>
      </c>
      <c r="D214">
        <f t="shared" si="60"/>
        <v>23</v>
      </c>
      <c r="E214" s="131">
        <f t="shared" si="61"/>
        <v>0.92</v>
      </c>
      <c r="F214">
        <f>VLOOKUP('State Bond Rating'!C15,Coding!P$3:Q$15,2,FALSE)</f>
        <v>4</v>
      </c>
      <c r="G214" s="126">
        <f t="shared" si="62"/>
        <v>32</v>
      </c>
      <c r="H214" s="129">
        <f t="shared" si="63"/>
        <v>0.91428571428571426</v>
      </c>
      <c r="I214">
        <f>VLOOKUP('State Bond Rating'!D15,Coding!S$3:T$15,2,FALSE)</f>
        <v>3</v>
      </c>
      <c r="J214" s="126">
        <f t="shared" si="64"/>
        <v>17</v>
      </c>
      <c r="K214" s="99">
        <f t="shared" si="65"/>
        <v>0.89473684210526316</v>
      </c>
      <c r="L214" s="97">
        <f>(E214+H214+K214)/3</f>
        <v>0.90967418546365908</v>
      </c>
      <c r="M214" s="119">
        <v>0</v>
      </c>
      <c r="N214" s="70">
        <v>1</v>
      </c>
      <c r="O214" s="89">
        <v>1</v>
      </c>
      <c r="P214" s="89">
        <v>0</v>
      </c>
      <c r="Q214" s="89" t="str">
        <f t="shared" si="76"/>
        <v>110</v>
      </c>
      <c r="R214" s="89">
        <v>2</v>
      </c>
      <c r="S214" s="89">
        <f t="shared" si="67"/>
        <v>0</v>
      </c>
      <c r="T214" s="89">
        <f t="shared" si="68"/>
        <v>0</v>
      </c>
      <c r="U214" s="89">
        <v>1</v>
      </c>
      <c r="V214" s="89">
        <f t="shared" si="70"/>
        <v>0</v>
      </c>
      <c r="W214" s="89">
        <f t="shared" si="71"/>
        <v>0</v>
      </c>
      <c r="X214" s="89">
        <f t="shared" si="72"/>
        <v>1</v>
      </c>
      <c r="Y214" s="71">
        <v>6.2</v>
      </c>
      <c r="Z214" s="85">
        <v>36228</v>
      </c>
      <c r="AA214">
        <v>0</v>
      </c>
      <c r="AB214">
        <v>0</v>
      </c>
      <c r="AC214" s="71">
        <v>0</v>
      </c>
      <c r="AD214" s="67">
        <v>53578.226999999999</v>
      </c>
      <c r="AE214" s="76">
        <v>12589773</v>
      </c>
      <c r="AF214" s="67">
        <v>558969</v>
      </c>
      <c r="AG214" s="83">
        <v>0</v>
      </c>
      <c r="AH214" s="83">
        <v>0</v>
      </c>
      <c r="AI214" s="93">
        <v>23709618</v>
      </c>
      <c r="AJ214" s="93">
        <f t="shared" si="73"/>
        <v>23709.617999999999</v>
      </c>
      <c r="AK214" s="117">
        <f t="shared" si="74"/>
        <v>4.2416695738046295E-2</v>
      </c>
      <c r="AL214" s="67">
        <v>4968</v>
      </c>
      <c r="AM214" s="100">
        <f t="shared" si="75"/>
        <v>0.88877916306628801</v>
      </c>
    </row>
    <row r="215" spans="1:39">
      <c r="A215" s="11">
        <v>2004</v>
      </c>
      <c r="B215" s="13">
        <v>14</v>
      </c>
      <c r="C215">
        <f>VLOOKUP('State Bond Rating'!B16,Coding!M$3:N$15,2,FALSE)</f>
        <v>3</v>
      </c>
      <c r="D215">
        <f t="shared" si="60"/>
        <v>23</v>
      </c>
      <c r="E215" s="131">
        <f t="shared" si="61"/>
        <v>0.92</v>
      </c>
      <c r="F215">
        <f>VLOOKUP('State Bond Rating'!C16,Coding!P$3:Q$15,2,FALSE)</f>
        <v>2</v>
      </c>
      <c r="G215" s="126">
        <f t="shared" si="62"/>
        <v>34</v>
      </c>
      <c r="H215" s="129">
        <f t="shared" si="63"/>
        <v>0.97142857142857142</v>
      </c>
      <c r="I215">
        <f>VLOOKUP('State Bond Rating'!D16,Coding!S$3:T$15,2,FALSE)</f>
        <v>12</v>
      </c>
      <c r="J215" s="126">
        <f t="shared" si="64"/>
        <v>8</v>
      </c>
      <c r="K215" s="99">
        <f t="shared" si="65"/>
        <v>0.42105263157894735</v>
      </c>
      <c r="L215" s="97">
        <f>(E215+H215)/2</f>
        <v>0.94571428571428573</v>
      </c>
      <c r="M215" s="119">
        <v>0</v>
      </c>
      <c r="N215" s="70">
        <v>1</v>
      </c>
      <c r="O215" s="89">
        <v>1</v>
      </c>
      <c r="P215" s="89">
        <v>0</v>
      </c>
      <c r="Q215" s="89" t="str">
        <f t="shared" si="76"/>
        <v>110</v>
      </c>
      <c r="R215" s="89">
        <v>2</v>
      </c>
      <c r="S215" s="89">
        <f t="shared" si="67"/>
        <v>0</v>
      </c>
      <c r="T215" s="89">
        <f t="shared" si="68"/>
        <v>0</v>
      </c>
      <c r="U215" s="89">
        <v>1</v>
      </c>
      <c r="V215" s="89">
        <f t="shared" si="70"/>
        <v>0</v>
      </c>
      <c r="W215" s="89">
        <f t="shared" si="71"/>
        <v>0</v>
      </c>
      <c r="X215" s="89">
        <f t="shared" si="72"/>
        <v>1</v>
      </c>
      <c r="Y215" s="71">
        <v>5</v>
      </c>
      <c r="Z215" s="85">
        <v>30479</v>
      </c>
      <c r="AA215">
        <v>0</v>
      </c>
      <c r="AB215">
        <v>0</v>
      </c>
      <c r="AC215" s="71">
        <v>0</v>
      </c>
      <c r="AD215" s="67">
        <v>16503.080999999998</v>
      </c>
      <c r="AE215" s="76">
        <v>6233007</v>
      </c>
      <c r="AF215" s="67">
        <v>238563</v>
      </c>
      <c r="AG215" s="83">
        <v>0</v>
      </c>
      <c r="AH215" s="83">
        <v>0</v>
      </c>
      <c r="AI215" s="93">
        <v>11957470</v>
      </c>
      <c r="AJ215" s="93">
        <f t="shared" si="73"/>
        <v>11957.47</v>
      </c>
      <c r="AK215" s="117">
        <f t="shared" si="74"/>
        <v>5.0122902545658793E-2</v>
      </c>
      <c r="AL215" s="67">
        <v>3268</v>
      </c>
      <c r="AM215" s="100">
        <f t="shared" si="75"/>
        <v>1.3698687558422722</v>
      </c>
    </row>
    <row r="216" spans="1:39">
      <c r="A216" s="11">
        <v>2004</v>
      </c>
      <c r="B216" s="13">
        <v>15</v>
      </c>
      <c r="C216">
        <f>VLOOKUP('State Bond Rating'!B17,Coding!M$3:N$15,2,FALSE)</f>
        <v>2</v>
      </c>
      <c r="D216">
        <f t="shared" si="60"/>
        <v>24</v>
      </c>
      <c r="E216" s="131">
        <f t="shared" si="61"/>
        <v>0.96</v>
      </c>
      <c r="F216">
        <f>VLOOKUP('State Bond Rating'!C17,Coding!P$3:Q$15,2,FALSE)</f>
        <v>2</v>
      </c>
      <c r="G216" s="126">
        <f t="shared" si="62"/>
        <v>34</v>
      </c>
      <c r="H216" s="129">
        <f t="shared" si="63"/>
        <v>0.97142857142857142</v>
      </c>
      <c r="I216">
        <v>3</v>
      </c>
      <c r="J216" s="126">
        <f t="shared" si="64"/>
        <v>17</v>
      </c>
      <c r="K216" s="99">
        <f t="shared" si="65"/>
        <v>0.89473684210526316</v>
      </c>
      <c r="L216" s="97">
        <f>(E216+H216+K216)/3</f>
        <v>0.94205513784461159</v>
      </c>
      <c r="M216" s="119">
        <v>0</v>
      </c>
      <c r="N216" s="70">
        <v>1</v>
      </c>
      <c r="O216" s="89">
        <v>0</v>
      </c>
      <c r="P216" s="89">
        <v>0</v>
      </c>
      <c r="Q216" s="89" t="str">
        <f t="shared" si="76"/>
        <v>100</v>
      </c>
      <c r="R216" s="89">
        <v>2</v>
      </c>
      <c r="S216" s="89">
        <f t="shared" si="67"/>
        <v>0</v>
      </c>
      <c r="T216" s="89">
        <f t="shared" si="68"/>
        <v>0</v>
      </c>
      <c r="U216" s="89">
        <f t="shared" si="69"/>
        <v>1</v>
      </c>
      <c r="V216" s="89">
        <f t="shared" si="70"/>
        <v>0</v>
      </c>
      <c r="W216" s="89">
        <f t="shared" si="71"/>
        <v>0</v>
      </c>
      <c r="X216" s="89">
        <f t="shared" si="72"/>
        <v>1</v>
      </c>
      <c r="Y216" s="71">
        <v>4.0999999999999996</v>
      </c>
      <c r="Z216" s="85">
        <v>31866</v>
      </c>
      <c r="AA216">
        <v>0</v>
      </c>
      <c r="AB216">
        <v>0</v>
      </c>
      <c r="AC216" s="71">
        <v>0</v>
      </c>
      <c r="AD216" s="67">
        <v>6477.77</v>
      </c>
      <c r="AE216" s="76">
        <v>2953635</v>
      </c>
      <c r="AF216" s="67">
        <v>118023</v>
      </c>
      <c r="AG216" s="83">
        <v>0</v>
      </c>
      <c r="AH216" s="83">
        <v>0</v>
      </c>
      <c r="AI216" s="93">
        <v>5214602</v>
      </c>
      <c r="AJ216" s="93">
        <f t="shared" si="73"/>
        <v>5214.6019999999999</v>
      </c>
      <c r="AK216" s="117">
        <f t="shared" si="74"/>
        <v>4.418293044576057E-2</v>
      </c>
      <c r="AL216" s="67">
        <v>6780</v>
      </c>
      <c r="AM216" s="100">
        <f t="shared" si="75"/>
        <v>5.7446429933148622</v>
      </c>
    </row>
    <row r="217" spans="1:39">
      <c r="A217" s="11">
        <v>2004</v>
      </c>
      <c r="B217" s="13">
        <v>16</v>
      </c>
      <c r="C217">
        <f>VLOOKUP('State Bond Rating'!B18,Coding!M$3:N$15,2,FALSE)</f>
        <v>2</v>
      </c>
      <c r="D217">
        <f t="shared" si="60"/>
        <v>24</v>
      </c>
      <c r="E217" s="131">
        <f t="shared" si="61"/>
        <v>0.96</v>
      </c>
      <c r="F217">
        <f>VLOOKUP('State Bond Rating'!C18,Coding!P$3:Q$15,2,FALSE)</f>
        <v>2</v>
      </c>
      <c r="G217" s="126">
        <f t="shared" si="62"/>
        <v>34</v>
      </c>
      <c r="H217" s="129">
        <f t="shared" si="63"/>
        <v>0.97142857142857142</v>
      </c>
      <c r="I217">
        <f>VLOOKUP('State Bond Rating'!D18,Coding!S$3:T$15,2,FALSE)</f>
        <v>12</v>
      </c>
      <c r="J217" s="126">
        <f t="shared" si="64"/>
        <v>8</v>
      </c>
      <c r="K217" s="99">
        <f t="shared" si="65"/>
        <v>0.42105263157894735</v>
      </c>
      <c r="L217" s="97">
        <f>(E217+H217)/2</f>
        <v>0.96571428571428575</v>
      </c>
      <c r="M217" s="119">
        <v>0</v>
      </c>
      <c r="N217" s="70">
        <v>1</v>
      </c>
      <c r="O217" s="89">
        <v>0</v>
      </c>
      <c r="P217" s="89">
        <v>0</v>
      </c>
      <c r="Q217" s="89" t="str">
        <f t="shared" si="76"/>
        <v>100</v>
      </c>
      <c r="R217" s="89">
        <v>2</v>
      </c>
      <c r="S217" s="89">
        <f t="shared" si="67"/>
        <v>0</v>
      </c>
      <c r="T217" s="89">
        <f t="shared" si="68"/>
        <v>0</v>
      </c>
      <c r="U217" s="89">
        <f t="shared" si="69"/>
        <v>1</v>
      </c>
      <c r="V217" s="89">
        <f t="shared" si="70"/>
        <v>0</v>
      </c>
      <c r="W217" s="89">
        <f t="shared" si="71"/>
        <v>0</v>
      </c>
      <c r="X217" s="89">
        <f t="shared" si="72"/>
        <v>1</v>
      </c>
      <c r="Y217" s="71">
        <v>4.7</v>
      </c>
      <c r="Z217" s="85">
        <v>30669</v>
      </c>
      <c r="AA217">
        <v>0</v>
      </c>
      <c r="AB217">
        <v>0</v>
      </c>
      <c r="AC217" s="71">
        <v>0</v>
      </c>
      <c r="AD217" s="67">
        <v>11550.398999999999</v>
      </c>
      <c r="AE217" s="76">
        <v>2734373</v>
      </c>
      <c r="AF217" s="67">
        <v>99242</v>
      </c>
      <c r="AG217" s="83">
        <v>0</v>
      </c>
      <c r="AH217" s="83">
        <v>0</v>
      </c>
      <c r="AI217" s="93">
        <v>5283676</v>
      </c>
      <c r="AJ217" s="93">
        <f t="shared" si="73"/>
        <v>5283.6760000000004</v>
      </c>
      <c r="AK217" s="117">
        <f t="shared" si="74"/>
        <v>5.3240321638016168E-2</v>
      </c>
      <c r="AL217" s="67">
        <v>3088</v>
      </c>
      <c r="AM217" s="100">
        <f t="shared" si="75"/>
        <v>3.1115858205195379</v>
      </c>
    </row>
    <row r="218" spans="1:39">
      <c r="A218" s="11">
        <v>2004</v>
      </c>
      <c r="B218" s="13">
        <v>17</v>
      </c>
      <c r="C218">
        <f>VLOOKUP('State Bond Rating'!B19,Coding!M$3:N$15,2,FALSE)</f>
        <v>4</v>
      </c>
      <c r="D218">
        <f t="shared" si="60"/>
        <v>22</v>
      </c>
      <c r="E218" s="131">
        <f t="shared" si="61"/>
        <v>0.88</v>
      </c>
      <c r="F218">
        <f>VLOOKUP('State Bond Rating'!C19,Coding!P$3:Q$15,2,FALSE)</f>
        <v>3</v>
      </c>
      <c r="G218" s="126">
        <f t="shared" si="62"/>
        <v>33</v>
      </c>
      <c r="H218" s="129">
        <f t="shared" si="63"/>
        <v>0.94285714285714284</v>
      </c>
      <c r="I218">
        <f>VLOOKUP('State Bond Rating'!D19,Coding!S$3:T$15,2,FALSE)</f>
        <v>12</v>
      </c>
      <c r="J218" s="126">
        <f t="shared" si="64"/>
        <v>8</v>
      </c>
      <c r="K218" s="99">
        <f t="shared" si="65"/>
        <v>0.42105263157894735</v>
      </c>
      <c r="L218" s="97">
        <f>(E218+H218)/2</f>
        <v>0.91142857142857148</v>
      </c>
      <c r="M218" s="119">
        <v>0</v>
      </c>
      <c r="N218" s="70">
        <v>0</v>
      </c>
      <c r="O218" s="89">
        <v>1</v>
      </c>
      <c r="P218" s="89">
        <v>0</v>
      </c>
      <c r="Q218" s="89" t="str">
        <f t="shared" si="76"/>
        <v>010</v>
      </c>
      <c r="R218" s="89">
        <v>2</v>
      </c>
      <c r="S218" s="89">
        <f t="shared" si="67"/>
        <v>0</v>
      </c>
      <c r="T218" s="89">
        <f t="shared" si="68"/>
        <v>0</v>
      </c>
      <c r="U218" s="89">
        <f t="shared" si="69"/>
        <v>0</v>
      </c>
      <c r="V218" s="89">
        <v>1</v>
      </c>
      <c r="W218" s="89">
        <f t="shared" si="71"/>
        <v>0</v>
      </c>
      <c r="X218" s="89">
        <f t="shared" si="72"/>
        <v>1</v>
      </c>
      <c r="Y218" s="71">
        <v>5.2</v>
      </c>
      <c r="Z218" s="85">
        <v>27906</v>
      </c>
      <c r="AA218">
        <v>0</v>
      </c>
      <c r="AB218">
        <v>0</v>
      </c>
      <c r="AC218" s="71">
        <v>0</v>
      </c>
      <c r="AD218" s="67">
        <v>21026.288</v>
      </c>
      <c r="AE218" s="76">
        <v>4146101</v>
      </c>
      <c r="AF218" s="67">
        <v>135666</v>
      </c>
      <c r="AG218" s="83">
        <v>0</v>
      </c>
      <c r="AH218" s="83">
        <v>0</v>
      </c>
      <c r="AI218" s="93">
        <v>8463400</v>
      </c>
      <c r="AJ218" s="93">
        <f t="shared" si="73"/>
        <v>8463.4</v>
      </c>
      <c r="AK218" s="117">
        <f t="shared" si="74"/>
        <v>6.2384090339510263E-2</v>
      </c>
      <c r="AL218" s="67">
        <v>2519</v>
      </c>
      <c r="AM218" s="100">
        <f t="shared" si="75"/>
        <v>1.8567658809134198</v>
      </c>
    </row>
    <row r="219" spans="1:39">
      <c r="A219" s="11">
        <v>2004</v>
      </c>
      <c r="B219" s="13">
        <v>18</v>
      </c>
      <c r="C219">
        <f>VLOOKUP('State Bond Rating'!B20,Coding!M$3:N$15,2,FALSE)</f>
        <v>5</v>
      </c>
      <c r="D219">
        <f t="shared" si="60"/>
        <v>21</v>
      </c>
      <c r="E219" s="131">
        <f t="shared" si="61"/>
        <v>0.84</v>
      </c>
      <c r="F219">
        <f>VLOOKUP('State Bond Rating'!C20,Coding!P$3:Q$15,2,FALSE)</f>
        <v>5</v>
      </c>
      <c r="G219" s="126">
        <f t="shared" si="62"/>
        <v>31</v>
      </c>
      <c r="H219" s="129">
        <f t="shared" si="63"/>
        <v>0.88571428571428568</v>
      </c>
      <c r="I219">
        <f>VLOOKUP('State Bond Rating'!D20,Coding!S$3:T$15,2,FALSE)</f>
        <v>5</v>
      </c>
      <c r="J219" s="126">
        <f t="shared" si="64"/>
        <v>15</v>
      </c>
      <c r="K219" s="99">
        <f t="shared" si="65"/>
        <v>0.78947368421052633</v>
      </c>
      <c r="L219" s="97">
        <f>(E219+H219+K219)/3</f>
        <v>0.83839598997493725</v>
      </c>
      <c r="M219" s="119">
        <v>0</v>
      </c>
      <c r="N219" s="70">
        <v>1</v>
      </c>
      <c r="O219" s="89">
        <v>1</v>
      </c>
      <c r="P219" s="89">
        <v>1</v>
      </c>
      <c r="Q219" s="89" t="str">
        <f t="shared" si="76"/>
        <v>111</v>
      </c>
      <c r="R219" s="89">
        <v>1</v>
      </c>
      <c r="S219" s="89">
        <f t="shared" si="67"/>
        <v>1</v>
      </c>
      <c r="T219" s="89">
        <f t="shared" si="68"/>
        <v>0</v>
      </c>
      <c r="U219" s="89">
        <f t="shared" si="69"/>
        <v>0</v>
      </c>
      <c r="V219" s="89">
        <f t="shared" si="70"/>
        <v>0</v>
      </c>
      <c r="W219" s="89">
        <f t="shared" si="71"/>
        <v>0</v>
      </c>
      <c r="X219" s="89">
        <f t="shared" si="72"/>
        <v>0</v>
      </c>
      <c r="Y219" s="71">
        <v>6.1</v>
      </c>
      <c r="Z219" s="85">
        <v>27493</v>
      </c>
      <c r="AA219">
        <v>0</v>
      </c>
      <c r="AB219">
        <v>0</v>
      </c>
      <c r="AC219" s="71">
        <v>0</v>
      </c>
      <c r="AD219" s="67">
        <v>11982.546</v>
      </c>
      <c r="AE219" s="76">
        <v>4552238</v>
      </c>
      <c r="AF219" s="67">
        <v>171375</v>
      </c>
      <c r="AG219" s="83">
        <v>0</v>
      </c>
      <c r="AH219" s="83">
        <v>0</v>
      </c>
      <c r="AI219" s="93">
        <v>7741289</v>
      </c>
      <c r="AJ219" s="93">
        <f t="shared" si="73"/>
        <v>7741.2889999999998</v>
      </c>
      <c r="AK219" s="117">
        <f t="shared" si="74"/>
        <v>4.5171635302698757E-2</v>
      </c>
      <c r="AL219" s="67">
        <v>1430</v>
      </c>
      <c r="AM219" s="100">
        <f t="shared" si="75"/>
        <v>0.83442742523705327</v>
      </c>
    </row>
    <row r="220" spans="1:39">
      <c r="A220" s="11">
        <v>2004</v>
      </c>
      <c r="B220" s="13">
        <v>19</v>
      </c>
      <c r="C220">
        <f>VLOOKUP('State Bond Rating'!B21,Coding!M$3:N$15,2,FALSE)</f>
        <v>3</v>
      </c>
      <c r="D220">
        <f t="shared" si="60"/>
        <v>23</v>
      </c>
      <c r="E220" s="131">
        <f t="shared" si="61"/>
        <v>0.92</v>
      </c>
      <c r="F220">
        <f>VLOOKUP('State Bond Rating'!C21,Coding!P$3:Q$15,2,FALSE)</f>
        <v>3</v>
      </c>
      <c r="G220" s="126">
        <f t="shared" si="62"/>
        <v>33</v>
      </c>
      <c r="H220" s="129">
        <f t="shared" si="63"/>
        <v>0.94285714285714284</v>
      </c>
      <c r="I220">
        <f>VLOOKUP('State Bond Rating'!D21,Coding!S$3:T$15,2,FALSE)</f>
        <v>2</v>
      </c>
      <c r="J220" s="126">
        <f t="shared" si="64"/>
        <v>18</v>
      </c>
      <c r="K220" s="99">
        <f t="shared" si="65"/>
        <v>0.94736842105263153</v>
      </c>
      <c r="L220" s="97">
        <f>(E220+H220+K220)/3</f>
        <v>0.93674185463659143</v>
      </c>
      <c r="M220" s="119">
        <v>0</v>
      </c>
      <c r="N220" s="70">
        <v>1</v>
      </c>
      <c r="O220" s="89">
        <v>1</v>
      </c>
      <c r="P220" s="89">
        <v>1</v>
      </c>
      <c r="Q220" s="89" t="str">
        <f t="shared" si="76"/>
        <v>111</v>
      </c>
      <c r="R220" s="89">
        <v>1</v>
      </c>
      <c r="S220" s="89">
        <f t="shared" si="67"/>
        <v>1</v>
      </c>
      <c r="T220" s="89">
        <f t="shared" si="68"/>
        <v>0</v>
      </c>
      <c r="U220" s="89">
        <f t="shared" si="69"/>
        <v>0</v>
      </c>
      <c r="V220" s="89">
        <f t="shared" si="70"/>
        <v>0</v>
      </c>
      <c r="W220" s="89">
        <f t="shared" si="71"/>
        <v>0</v>
      </c>
      <c r="X220" s="89">
        <f t="shared" si="72"/>
        <v>0</v>
      </c>
      <c r="Y220" s="71">
        <v>4.9000000000000004</v>
      </c>
      <c r="Z220" s="85">
        <v>32072</v>
      </c>
      <c r="AA220">
        <v>0</v>
      </c>
      <c r="AB220">
        <v>0</v>
      </c>
      <c r="AC220" s="71">
        <v>0</v>
      </c>
      <c r="AD220" s="67">
        <v>2275.5079999999998</v>
      </c>
      <c r="AE220" s="76">
        <v>1313688</v>
      </c>
      <c r="AF220" s="67">
        <v>44887</v>
      </c>
      <c r="AG220" s="83">
        <v>8</v>
      </c>
      <c r="AH220" s="83">
        <v>8</v>
      </c>
      <c r="AI220" s="93">
        <v>2975525</v>
      </c>
      <c r="AJ220" s="93">
        <f t="shared" si="73"/>
        <v>2975.5250000000001</v>
      </c>
      <c r="AK220" s="117">
        <f t="shared" si="74"/>
        <v>6.6289237418406227E-2</v>
      </c>
      <c r="AL220" s="67">
        <v>809</v>
      </c>
      <c r="AM220" s="100">
        <f t="shared" si="75"/>
        <v>1.8023035622786108</v>
      </c>
    </row>
    <row r="221" spans="1:39">
      <c r="A221" s="11">
        <v>2004</v>
      </c>
      <c r="B221" s="13">
        <v>20</v>
      </c>
      <c r="C221">
        <f>VLOOKUP('State Bond Rating'!B22,Coding!M$3:N$15,2,FALSE)</f>
        <v>1</v>
      </c>
      <c r="D221">
        <f t="shared" si="60"/>
        <v>25</v>
      </c>
      <c r="E221" s="131">
        <f t="shared" si="61"/>
        <v>1</v>
      </c>
      <c r="F221">
        <f>VLOOKUP('State Bond Rating'!C22,Coding!P$3:Q$15,2,FALSE)</f>
        <v>1</v>
      </c>
      <c r="G221" s="126">
        <f t="shared" si="62"/>
        <v>35</v>
      </c>
      <c r="H221" s="129">
        <f t="shared" si="63"/>
        <v>1</v>
      </c>
      <c r="I221">
        <f>VLOOKUP('State Bond Rating'!D22,Coding!S$3:T$15,2,FALSE)</f>
        <v>1</v>
      </c>
      <c r="J221" s="126">
        <f t="shared" si="64"/>
        <v>19</v>
      </c>
      <c r="K221" s="99">
        <f t="shared" si="65"/>
        <v>1</v>
      </c>
      <c r="L221" s="97">
        <f>(E221+H221+K221)/3</f>
        <v>1</v>
      </c>
      <c r="M221" s="119">
        <v>0</v>
      </c>
      <c r="N221" s="70">
        <v>0</v>
      </c>
      <c r="O221" s="89">
        <v>1</v>
      </c>
      <c r="P221" s="89">
        <v>1</v>
      </c>
      <c r="Q221" s="89" t="str">
        <f t="shared" si="76"/>
        <v>011</v>
      </c>
      <c r="R221" s="89">
        <v>2</v>
      </c>
      <c r="S221" s="89">
        <f t="shared" si="67"/>
        <v>0</v>
      </c>
      <c r="T221" s="89">
        <f t="shared" si="68"/>
        <v>0</v>
      </c>
      <c r="U221" s="89">
        <f t="shared" si="69"/>
        <v>0</v>
      </c>
      <c r="V221" s="89">
        <f t="shared" si="70"/>
        <v>1</v>
      </c>
      <c r="W221" s="89">
        <f t="shared" si="71"/>
        <v>0</v>
      </c>
      <c r="X221" s="89">
        <f t="shared" si="72"/>
        <v>1</v>
      </c>
      <c r="Y221" s="71">
        <v>4.3</v>
      </c>
      <c r="Z221" s="85">
        <v>41550</v>
      </c>
      <c r="AA221">
        <v>0</v>
      </c>
      <c r="AB221">
        <v>0</v>
      </c>
      <c r="AC221" s="71">
        <v>0</v>
      </c>
      <c r="AD221" s="67">
        <v>14193.981</v>
      </c>
      <c r="AE221" s="76">
        <v>5546935</v>
      </c>
      <c r="AF221" s="67">
        <v>246838</v>
      </c>
      <c r="AG221" s="83">
        <v>0</v>
      </c>
      <c r="AH221" s="83">
        <v>0</v>
      </c>
      <c r="AI221" s="93">
        <v>12227428</v>
      </c>
      <c r="AJ221" s="93">
        <f t="shared" si="73"/>
        <v>12227.428</v>
      </c>
      <c r="AK221" s="117">
        <f t="shared" si="74"/>
        <v>4.9536246445036826E-2</v>
      </c>
      <c r="AL221" s="67">
        <v>868</v>
      </c>
      <c r="AM221" s="100">
        <f t="shared" si="75"/>
        <v>0.35164763934240273</v>
      </c>
    </row>
    <row r="222" spans="1:39">
      <c r="A222" s="11">
        <v>2004</v>
      </c>
      <c r="B222" s="13">
        <v>21</v>
      </c>
      <c r="C222">
        <f>VLOOKUP('State Bond Rating'!B23,Coding!M$3:N$15,2,FALSE)</f>
        <v>4</v>
      </c>
      <c r="D222">
        <f t="shared" si="60"/>
        <v>22</v>
      </c>
      <c r="E222" s="131">
        <f t="shared" si="61"/>
        <v>0.88</v>
      </c>
      <c r="F222">
        <f>VLOOKUP('State Bond Rating'!C23,Coding!P$3:Q$15,2,FALSE)</f>
        <v>3</v>
      </c>
      <c r="G222" s="126">
        <f t="shared" si="62"/>
        <v>33</v>
      </c>
      <c r="H222" s="129">
        <f t="shared" si="63"/>
        <v>0.94285714285714284</v>
      </c>
      <c r="I222">
        <f>VLOOKUP('State Bond Rating'!D23,Coding!S$3:T$15,2,FALSE)</f>
        <v>12</v>
      </c>
      <c r="J222" s="126">
        <f t="shared" si="64"/>
        <v>8</v>
      </c>
      <c r="K222" s="99">
        <f t="shared" si="65"/>
        <v>0.42105263157894735</v>
      </c>
      <c r="L222" s="97">
        <f>(E222+H222)/2</f>
        <v>0.91142857142857148</v>
      </c>
      <c r="M222" s="119">
        <v>0</v>
      </c>
      <c r="N222" s="70">
        <v>0</v>
      </c>
      <c r="O222" s="89">
        <v>1</v>
      </c>
      <c r="P222" s="89">
        <v>1</v>
      </c>
      <c r="Q222" s="89" t="str">
        <f t="shared" si="76"/>
        <v>011</v>
      </c>
      <c r="R222" s="89">
        <v>2</v>
      </c>
      <c r="S222" s="89">
        <f t="shared" si="67"/>
        <v>0</v>
      </c>
      <c r="T222" s="89">
        <f t="shared" si="68"/>
        <v>0</v>
      </c>
      <c r="U222" s="89">
        <f t="shared" si="69"/>
        <v>0</v>
      </c>
      <c r="V222" s="89">
        <f t="shared" si="70"/>
        <v>1</v>
      </c>
      <c r="W222" s="89">
        <f t="shared" si="71"/>
        <v>0</v>
      </c>
      <c r="X222" s="89">
        <f t="shared" si="72"/>
        <v>1</v>
      </c>
      <c r="Y222" s="71">
        <v>5.6</v>
      </c>
      <c r="Z222" s="85">
        <v>42856</v>
      </c>
      <c r="AA222">
        <v>0</v>
      </c>
      <c r="AB222">
        <v>0</v>
      </c>
      <c r="AC222" s="71">
        <v>0</v>
      </c>
      <c r="AD222" s="67">
        <v>21916.912</v>
      </c>
      <c r="AE222" s="76">
        <v>6412281</v>
      </c>
      <c r="AF222" s="67">
        <v>330072</v>
      </c>
      <c r="AG222" s="83">
        <v>0</v>
      </c>
      <c r="AH222" s="83">
        <v>0</v>
      </c>
      <c r="AI222" s="93">
        <v>16839243</v>
      </c>
      <c r="AJ222" s="93">
        <f t="shared" si="73"/>
        <v>16839.242999999999</v>
      </c>
      <c r="AK222" s="117">
        <f t="shared" si="74"/>
        <v>5.1016878135679483E-2</v>
      </c>
      <c r="AL222" s="67">
        <v>761</v>
      </c>
      <c r="AM222" s="100">
        <f t="shared" si="75"/>
        <v>0.23055575753169005</v>
      </c>
    </row>
    <row r="223" spans="1:39">
      <c r="A223" s="11">
        <v>2004</v>
      </c>
      <c r="B223" s="13">
        <v>22</v>
      </c>
      <c r="C223">
        <f>VLOOKUP('State Bond Rating'!B24,Coding!M$3:N$15,2,FALSE)</f>
        <v>2</v>
      </c>
      <c r="D223">
        <f t="shared" si="60"/>
        <v>24</v>
      </c>
      <c r="E223" s="131">
        <f t="shared" si="61"/>
        <v>0.96</v>
      </c>
      <c r="F223">
        <f>VLOOKUP('State Bond Rating'!C24,Coding!P$3:Q$15,2,FALSE)</f>
        <v>2</v>
      </c>
      <c r="G223" s="126">
        <f t="shared" si="62"/>
        <v>34</v>
      </c>
      <c r="H223" s="129">
        <f t="shared" si="63"/>
        <v>0.97142857142857142</v>
      </c>
      <c r="I223">
        <f>VLOOKUP('State Bond Rating'!D24,Coding!S$3:T$15,2,FALSE)</f>
        <v>3</v>
      </c>
      <c r="J223" s="126">
        <f t="shared" si="64"/>
        <v>17</v>
      </c>
      <c r="K223" s="99">
        <f t="shared" si="65"/>
        <v>0.89473684210526316</v>
      </c>
      <c r="L223" s="97">
        <f>(E223+H223+K223)/3</f>
        <v>0.94205513784461159</v>
      </c>
      <c r="M223" s="119">
        <v>0</v>
      </c>
      <c r="N223" s="70">
        <v>1</v>
      </c>
      <c r="O223" s="89">
        <v>1</v>
      </c>
      <c r="P223" s="89">
        <v>0</v>
      </c>
      <c r="Q223" s="89" t="str">
        <f t="shared" si="76"/>
        <v>110</v>
      </c>
      <c r="R223" s="89">
        <v>2</v>
      </c>
      <c r="S223" s="89">
        <f t="shared" si="67"/>
        <v>0</v>
      </c>
      <c r="T223" s="89">
        <f t="shared" si="68"/>
        <v>0</v>
      </c>
      <c r="U223" s="89">
        <v>1</v>
      </c>
      <c r="V223" s="89">
        <f t="shared" si="70"/>
        <v>0</v>
      </c>
      <c r="W223" s="89">
        <f t="shared" si="71"/>
        <v>0</v>
      </c>
      <c r="X223" s="89">
        <f t="shared" si="72"/>
        <v>1</v>
      </c>
      <c r="Y223" s="71">
        <v>6.6</v>
      </c>
      <c r="Z223" s="85">
        <v>32167</v>
      </c>
      <c r="AA223">
        <v>0</v>
      </c>
      <c r="AB223">
        <v>0</v>
      </c>
      <c r="AC223" s="71">
        <v>0</v>
      </c>
      <c r="AD223" s="67">
        <v>36649.302000000003</v>
      </c>
      <c r="AE223" s="76">
        <v>10055315</v>
      </c>
      <c r="AF223" s="67">
        <v>382666</v>
      </c>
      <c r="AG223" s="83">
        <v>6</v>
      </c>
      <c r="AH223" s="83">
        <v>8</v>
      </c>
      <c r="AI223" s="93">
        <v>24061065</v>
      </c>
      <c r="AJ223" s="93">
        <f t="shared" si="73"/>
        <v>24061.064999999999</v>
      </c>
      <c r="AK223" s="117">
        <f t="shared" si="74"/>
        <v>6.2877457103583806E-2</v>
      </c>
      <c r="AL223" s="67">
        <v>2455</v>
      </c>
      <c r="AM223" s="100">
        <f t="shared" si="75"/>
        <v>0.64155164033386813</v>
      </c>
    </row>
    <row r="224" spans="1:39">
      <c r="A224" s="11">
        <v>2004</v>
      </c>
      <c r="B224" s="13">
        <v>23</v>
      </c>
      <c r="C224">
        <f>VLOOKUP('State Bond Rating'!B25,Coding!M$3:N$15,2,FALSE)</f>
        <v>1</v>
      </c>
      <c r="D224">
        <f t="shared" si="60"/>
        <v>25</v>
      </c>
      <c r="E224" s="131">
        <f t="shared" si="61"/>
        <v>1</v>
      </c>
      <c r="F224">
        <f>VLOOKUP('State Bond Rating'!C25,Coding!P$3:Q$15,2,FALSE)</f>
        <v>2</v>
      </c>
      <c r="G224" s="126">
        <f t="shared" si="62"/>
        <v>34</v>
      </c>
      <c r="H224" s="129">
        <f t="shared" si="63"/>
        <v>0.97142857142857142</v>
      </c>
      <c r="I224">
        <f>VLOOKUP('State Bond Rating'!D25,Coding!S$3:T$15,2,FALSE)</f>
        <v>1</v>
      </c>
      <c r="J224" s="126">
        <f t="shared" si="64"/>
        <v>19</v>
      </c>
      <c r="K224" s="99">
        <f t="shared" si="65"/>
        <v>1</v>
      </c>
      <c r="L224" s="97">
        <f>(E224+H224+K224)/3</f>
        <v>0.99047619047619051</v>
      </c>
      <c r="M224" s="119">
        <v>0</v>
      </c>
      <c r="N224" s="70">
        <v>0</v>
      </c>
      <c r="O224" s="89">
        <v>0</v>
      </c>
      <c r="P224" s="89">
        <v>1</v>
      </c>
      <c r="Q224" s="89" t="str">
        <f t="shared" si="76"/>
        <v>001</v>
      </c>
      <c r="R224" s="89">
        <v>2</v>
      </c>
      <c r="S224" s="89">
        <f t="shared" si="67"/>
        <v>0</v>
      </c>
      <c r="T224" s="89">
        <f t="shared" si="68"/>
        <v>0</v>
      </c>
      <c r="U224" s="89">
        <f t="shared" si="69"/>
        <v>0</v>
      </c>
      <c r="V224" s="89">
        <v>1</v>
      </c>
      <c r="W224" s="89">
        <f t="shared" si="71"/>
        <v>0</v>
      </c>
      <c r="X224" s="89">
        <f t="shared" si="72"/>
        <v>1</v>
      </c>
      <c r="Y224" s="71">
        <v>4.5999999999999996</v>
      </c>
      <c r="Z224" s="85">
        <v>37048</v>
      </c>
      <c r="AA224">
        <v>0</v>
      </c>
      <c r="AB224">
        <v>0</v>
      </c>
      <c r="AC224" s="71">
        <v>0</v>
      </c>
      <c r="AD224" s="67">
        <v>27004.508000000002</v>
      </c>
      <c r="AE224" s="76">
        <v>5087713</v>
      </c>
      <c r="AF224" s="67">
        <v>231170</v>
      </c>
      <c r="AG224" s="83">
        <v>0</v>
      </c>
      <c r="AH224" s="83">
        <v>0</v>
      </c>
      <c r="AI224" s="93">
        <v>14734921</v>
      </c>
      <c r="AJ224" s="93">
        <f t="shared" si="73"/>
        <v>14734.921</v>
      </c>
      <c r="AK224" s="117">
        <f t="shared" si="74"/>
        <v>6.3740628109183725E-2</v>
      </c>
      <c r="AL224" s="67">
        <v>4248</v>
      </c>
      <c r="AM224" s="100">
        <f t="shared" si="75"/>
        <v>1.8376086862482155</v>
      </c>
    </row>
    <row r="225" spans="1:39">
      <c r="A225" s="11">
        <v>2004</v>
      </c>
      <c r="B225" s="13">
        <v>24</v>
      </c>
      <c r="C225">
        <f>VLOOKUP('State Bond Rating'!B26,Coding!M$3:N$15,2,FALSE)</f>
        <v>3</v>
      </c>
      <c r="D225">
        <f t="shared" si="60"/>
        <v>23</v>
      </c>
      <c r="E225" s="131">
        <f t="shared" si="61"/>
        <v>0.92</v>
      </c>
      <c r="F225">
        <f>VLOOKUP('State Bond Rating'!C26,Coding!P$3:Q$15,2,FALSE)</f>
        <v>4</v>
      </c>
      <c r="G225" s="126">
        <f t="shared" si="62"/>
        <v>32</v>
      </c>
      <c r="H225" s="129">
        <f t="shared" si="63"/>
        <v>0.91428571428571426</v>
      </c>
      <c r="I225">
        <f>VLOOKUP('State Bond Rating'!D26,Coding!S$3:T$15,2,FALSE)</f>
        <v>3</v>
      </c>
      <c r="J225" s="126">
        <f t="shared" si="64"/>
        <v>17</v>
      </c>
      <c r="K225" s="99">
        <f t="shared" si="65"/>
        <v>0.89473684210526316</v>
      </c>
      <c r="L225" s="97">
        <f>(E225+H225+K225)/3</f>
        <v>0.90967418546365908</v>
      </c>
      <c r="M225" s="119">
        <v>0</v>
      </c>
      <c r="N225" s="70">
        <v>0</v>
      </c>
      <c r="O225" s="89">
        <v>1</v>
      </c>
      <c r="P225" s="89">
        <v>1</v>
      </c>
      <c r="Q225" s="89" t="str">
        <f t="shared" si="76"/>
        <v>011</v>
      </c>
      <c r="R225" s="89">
        <v>2</v>
      </c>
      <c r="S225" s="89">
        <f t="shared" si="67"/>
        <v>0</v>
      </c>
      <c r="T225" s="89">
        <f t="shared" si="68"/>
        <v>0</v>
      </c>
      <c r="U225" s="89">
        <f t="shared" si="69"/>
        <v>0</v>
      </c>
      <c r="V225" s="89">
        <f t="shared" si="70"/>
        <v>1</v>
      </c>
      <c r="W225" s="89">
        <f t="shared" si="71"/>
        <v>0</v>
      </c>
      <c r="X225" s="89">
        <f t="shared" si="72"/>
        <v>1</v>
      </c>
      <c r="Y225" s="71">
        <v>5.8</v>
      </c>
      <c r="Z225" s="85">
        <v>25061</v>
      </c>
      <c r="AA225">
        <v>0</v>
      </c>
      <c r="AB225">
        <v>0</v>
      </c>
      <c r="AC225" s="71">
        <v>0</v>
      </c>
      <c r="AD225" s="67">
        <v>5913.9219999999996</v>
      </c>
      <c r="AE225" s="76">
        <v>2889010</v>
      </c>
      <c r="AF225" s="67">
        <v>77778</v>
      </c>
      <c r="AG225" s="83">
        <v>0</v>
      </c>
      <c r="AH225" s="83">
        <v>0</v>
      </c>
      <c r="AI225" s="93">
        <v>5124730</v>
      </c>
      <c r="AJ225" s="93">
        <f t="shared" si="73"/>
        <v>5124.7299999999996</v>
      </c>
      <c r="AK225" s="117">
        <f t="shared" si="74"/>
        <v>6.5889197459435819E-2</v>
      </c>
      <c r="AL225" s="67">
        <v>2631</v>
      </c>
      <c r="AM225" s="100">
        <f t="shared" si="75"/>
        <v>3.3827046208439402</v>
      </c>
    </row>
    <row r="226" spans="1:39">
      <c r="A226" s="11">
        <v>2004</v>
      </c>
      <c r="B226" s="13">
        <v>25</v>
      </c>
      <c r="C226">
        <f>VLOOKUP('State Bond Rating'!B27,Coding!M$3:N$15,2,FALSE)</f>
        <v>1</v>
      </c>
      <c r="D226">
        <f t="shared" si="60"/>
        <v>25</v>
      </c>
      <c r="E226" s="131">
        <f t="shared" si="61"/>
        <v>1</v>
      </c>
      <c r="F226">
        <f>VLOOKUP('State Bond Rating'!C27,Coding!P$3:Q$15,2,FALSE)</f>
        <v>1</v>
      </c>
      <c r="G226" s="126">
        <f t="shared" si="62"/>
        <v>35</v>
      </c>
      <c r="H226" s="129">
        <f t="shared" si="63"/>
        <v>1</v>
      </c>
      <c r="I226">
        <f>VLOOKUP('State Bond Rating'!D27,Coding!S$3:T$15,2,FALSE)</f>
        <v>1</v>
      </c>
      <c r="J226" s="126">
        <f t="shared" si="64"/>
        <v>19</v>
      </c>
      <c r="K226" s="99">
        <f t="shared" si="65"/>
        <v>1</v>
      </c>
      <c r="L226" s="97">
        <f>(E226+H226+K226)/3</f>
        <v>1</v>
      </c>
      <c r="M226" s="119">
        <v>0</v>
      </c>
      <c r="N226" s="70">
        <v>1</v>
      </c>
      <c r="O226" s="89">
        <v>0</v>
      </c>
      <c r="P226" s="89">
        <v>0</v>
      </c>
      <c r="Q226" s="89" t="str">
        <f t="shared" si="76"/>
        <v>100</v>
      </c>
      <c r="R226" s="89">
        <v>2</v>
      </c>
      <c r="S226" s="89">
        <f t="shared" si="67"/>
        <v>0</v>
      </c>
      <c r="T226" s="89">
        <f t="shared" si="68"/>
        <v>0</v>
      </c>
      <c r="U226" s="89">
        <f t="shared" si="69"/>
        <v>1</v>
      </c>
      <c r="V226" s="89">
        <f t="shared" si="70"/>
        <v>0</v>
      </c>
      <c r="W226" s="89">
        <f t="shared" si="71"/>
        <v>0</v>
      </c>
      <c r="X226" s="89">
        <f t="shared" si="72"/>
        <v>1</v>
      </c>
      <c r="Y226" s="71">
        <v>4.7</v>
      </c>
      <c r="Z226" s="85">
        <v>31586</v>
      </c>
      <c r="AA226">
        <v>0</v>
      </c>
      <c r="AB226">
        <v>0</v>
      </c>
      <c r="AC226" s="71">
        <v>0</v>
      </c>
      <c r="AD226" s="67">
        <v>14189.905000000001</v>
      </c>
      <c r="AE226" s="76">
        <v>5747741</v>
      </c>
      <c r="AF226" s="67">
        <v>215606</v>
      </c>
      <c r="AG226" s="83">
        <v>8</v>
      </c>
      <c r="AH226" s="83">
        <v>8</v>
      </c>
      <c r="AI226" s="93">
        <v>9119664</v>
      </c>
      <c r="AJ226" s="93">
        <f t="shared" si="73"/>
        <v>9119.6640000000007</v>
      </c>
      <c r="AK226" s="117">
        <f t="shared" si="74"/>
        <v>4.2297821025388906E-2</v>
      </c>
      <c r="AL226" s="67">
        <v>3674</v>
      </c>
      <c r="AM226" s="100">
        <f t="shared" si="75"/>
        <v>1.7040342105507269</v>
      </c>
    </row>
    <row r="227" spans="1:39">
      <c r="A227" s="11">
        <v>2004</v>
      </c>
      <c r="B227" s="13">
        <v>26</v>
      </c>
      <c r="C227">
        <f>VLOOKUP('State Bond Rating'!B28,Coding!M$3:N$15,2,FALSE)</f>
        <v>4</v>
      </c>
      <c r="D227">
        <f t="shared" si="60"/>
        <v>22</v>
      </c>
      <c r="E227" s="131">
        <f t="shared" si="61"/>
        <v>0.88</v>
      </c>
      <c r="F227">
        <f>VLOOKUP('State Bond Rating'!C28,Coding!P$3:Q$15,2,FALSE)</f>
        <v>4</v>
      </c>
      <c r="G227" s="126">
        <f t="shared" si="62"/>
        <v>32</v>
      </c>
      <c r="H227" s="129">
        <f t="shared" si="63"/>
        <v>0.91428571428571426</v>
      </c>
      <c r="I227">
        <f>VLOOKUP('State Bond Rating'!D28,Coding!S$3:T$15,2,FALSE)</f>
        <v>1</v>
      </c>
      <c r="J227" s="126">
        <f t="shared" si="64"/>
        <v>19</v>
      </c>
      <c r="K227" s="99">
        <f t="shared" si="65"/>
        <v>1</v>
      </c>
      <c r="L227" s="97">
        <f>(E227+H227+K227)/3</f>
        <v>0.93142857142857149</v>
      </c>
      <c r="M227" s="119">
        <v>0</v>
      </c>
      <c r="N227" s="70">
        <v>0</v>
      </c>
      <c r="O227" s="89">
        <v>0</v>
      </c>
      <c r="P227" s="89">
        <v>0</v>
      </c>
      <c r="Q227" s="89" t="str">
        <f t="shared" si="76"/>
        <v>000</v>
      </c>
      <c r="R227" s="89">
        <v>0</v>
      </c>
      <c r="S227" s="89">
        <f t="shared" si="67"/>
        <v>0</v>
      </c>
      <c r="T227" s="89">
        <f t="shared" si="68"/>
        <v>1</v>
      </c>
      <c r="U227" s="89">
        <f t="shared" si="69"/>
        <v>0</v>
      </c>
      <c r="V227" s="89">
        <f t="shared" si="70"/>
        <v>0</v>
      </c>
      <c r="W227" s="89">
        <f t="shared" si="71"/>
        <v>0</v>
      </c>
      <c r="X227" s="89">
        <f t="shared" si="72"/>
        <v>0</v>
      </c>
      <c r="Y227" s="71">
        <v>4.5999999999999996</v>
      </c>
      <c r="Z227" s="85">
        <v>28128</v>
      </c>
      <c r="AA227">
        <v>0</v>
      </c>
      <c r="AB227">
        <v>0</v>
      </c>
      <c r="AC227" s="71">
        <v>0</v>
      </c>
      <c r="AD227" s="67">
        <v>1248.001</v>
      </c>
      <c r="AE227" s="76">
        <v>930009</v>
      </c>
      <c r="AF227" s="67">
        <v>28019</v>
      </c>
      <c r="AG227" s="83">
        <v>8</v>
      </c>
      <c r="AH227" s="83">
        <v>8</v>
      </c>
      <c r="AI227" s="93">
        <v>1625692</v>
      </c>
      <c r="AJ227" s="93">
        <f t="shared" si="73"/>
        <v>1625.692</v>
      </c>
      <c r="AK227" s="117">
        <f t="shared" si="74"/>
        <v>5.8021057139797994E-2</v>
      </c>
      <c r="AL227" s="67">
        <v>1203</v>
      </c>
      <c r="AM227" s="100">
        <f t="shared" si="75"/>
        <v>4.2935151147435668</v>
      </c>
    </row>
    <row r="228" spans="1:39" s="89" customFormat="1">
      <c r="A228" s="11">
        <v>2004</v>
      </c>
      <c r="B228" s="13">
        <v>27</v>
      </c>
      <c r="C228">
        <v>2</v>
      </c>
      <c r="D228">
        <f t="shared" si="60"/>
        <v>24</v>
      </c>
      <c r="E228" s="131">
        <f t="shared" si="61"/>
        <v>0.96</v>
      </c>
      <c r="F228">
        <f>VLOOKUP('State Bond Rating'!C29,Coding!P$3:Q$15,2,FALSE)</f>
        <v>12</v>
      </c>
      <c r="G228" s="126">
        <f t="shared" si="62"/>
        <v>24</v>
      </c>
      <c r="H228" s="129">
        <f t="shared" si="63"/>
        <v>0.68571428571428572</v>
      </c>
      <c r="I228">
        <f>VLOOKUP('State Bond Rating'!D29,Coding!S$3:T$15,2,FALSE)</f>
        <v>12</v>
      </c>
      <c r="J228" s="126">
        <f t="shared" si="64"/>
        <v>8</v>
      </c>
      <c r="K228" s="99">
        <f t="shared" si="65"/>
        <v>0.42105263157894735</v>
      </c>
      <c r="L228" s="120">
        <f>E228</f>
        <v>0.96</v>
      </c>
      <c r="M228" s="121">
        <v>1</v>
      </c>
      <c r="N228" s="70">
        <v>0</v>
      </c>
      <c r="O228" s="89">
        <v>3</v>
      </c>
      <c r="P228" s="89">
        <v>3</v>
      </c>
      <c r="Q228" s="89" t="str">
        <f t="shared" si="76"/>
        <v>033</v>
      </c>
      <c r="R228" s="89">
        <v>2</v>
      </c>
      <c r="S228" s="89">
        <f t="shared" si="67"/>
        <v>0</v>
      </c>
      <c r="T228" s="89">
        <f t="shared" si="68"/>
        <v>0</v>
      </c>
      <c r="U228" s="89">
        <f t="shared" si="69"/>
        <v>0</v>
      </c>
      <c r="V228" s="89">
        <v>1</v>
      </c>
      <c r="W228" s="89">
        <f t="shared" si="71"/>
        <v>0</v>
      </c>
      <c r="X228" s="89">
        <f t="shared" si="72"/>
        <v>1</v>
      </c>
      <c r="Y228" s="71">
        <v>3.9</v>
      </c>
      <c r="Z228" s="85">
        <v>33444</v>
      </c>
      <c r="AA228" s="89">
        <v>0</v>
      </c>
      <c r="AB228" s="89">
        <v>0</v>
      </c>
      <c r="AC228" s="71">
        <v>0</v>
      </c>
      <c r="AD228" s="93">
        <v>6879.2179999999998</v>
      </c>
      <c r="AE228" s="122">
        <v>1749370</v>
      </c>
      <c r="AF228" s="93">
        <v>70644</v>
      </c>
      <c r="AG228" s="125">
        <v>0</v>
      </c>
      <c r="AH228" s="125">
        <v>0</v>
      </c>
      <c r="AI228" s="93">
        <v>3639811</v>
      </c>
      <c r="AJ228" s="93">
        <f t="shared" si="73"/>
        <v>3639.8110000000001</v>
      </c>
      <c r="AK228" s="117">
        <f t="shared" si="74"/>
        <v>5.1523285770907652E-2</v>
      </c>
      <c r="AL228" s="93">
        <v>4410</v>
      </c>
      <c r="AM228" s="124">
        <f t="shared" si="75"/>
        <v>6.2425683709869197</v>
      </c>
    </row>
    <row r="229" spans="1:39">
      <c r="A229" s="11">
        <v>2004</v>
      </c>
      <c r="B229" s="13">
        <v>28</v>
      </c>
      <c r="C229">
        <f>VLOOKUP('State Bond Rating'!B30,Coding!M$3:N$15,2,FALSE)</f>
        <v>3</v>
      </c>
      <c r="D229">
        <f t="shared" si="60"/>
        <v>23</v>
      </c>
      <c r="E229" s="131">
        <f t="shared" si="61"/>
        <v>0.92</v>
      </c>
      <c r="F229">
        <f>VLOOKUP('State Bond Rating'!C30,Coding!P$3:Q$15,2,FALSE)</f>
        <v>3</v>
      </c>
      <c r="G229" s="126">
        <f t="shared" si="62"/>
        <v>33</v>
      </c>
      <c r="H229" s="129">
        <f t="shared" si="63"/>
        <v>0.94285714285714284</v>
      </c>
      <c r="I229">
        <f>VLOOKUP('State Bond Rating'!D30,Coding!S$3:T$15,2,FALSE)</f>
        <v>12</v>
      </c>
      <c r="J229" s="126">
        <f t="shared" si="64"/>
        <v>8</v>
      </c>
      <c r="K229" s="99">
        <f t="shared" si="65"/>
        <v>0.42105263157894735</v>
      </c>
      <c r="L229" s="97">
        <f>(E229+H229)/2</f>
        <v>0.93142857142857149</v>
      </c>
      <c r="M229" s="119">
        <v>0</v>
      </c>
      <c r="N229" s="70">
        <v>0</v>
      </c>
      <c r="O229" s="89">
        <v>1</v>
      </c>
      <c r="P229" s="89">
        <v>0</v>
      </c>
      <c r="Q229" s="89" t="str">
        <f t="shared" si="76"/>
        <v>010</v>
      </c>
      <c r="R229" s="89">
        <v>2</v>
      </c>
      <c r="S229" s="89">
        <f t="shared" si="67"/>
        <v>0</v>
      </c>
      <c r="T229" s="89">
        <f t="shared" si="68"/>
        <v>0</v>
      </c>
      <c r="U229" s="89">
        <f t="shared" si="69"/>
        <v>0</v>
      </c>
      <c r="V229" s="89">
        <v>1</v>
      </c>
      <c r="W229" s="89">
        <f t="shared" si="71"/>
        <v>0</v>
      </c>
      <c r="X229" s="89">
        <f t="shared" si="72"/>
        <v>1</v>
      </c>
      <c r="Y229" s="71">
        <v>4.5</v>
      </c>
      <c r="Z229" s="85">
        <v>35679</v>
      </c>
      <c r="AA229">
        <v>0</v>
      </c>
      <c r="AB229">
        <v>0</v>
      </c>
      <c r="AC229" s="71">
        <v>0</v>
      </c>
      <c r="AD229" s="67">
        <v>14243.803</v>
      </c>
      <c r="AE229" s="76">
        <v>2346222</v>
      </c>
      <c r="AF229" s="67">
        <v>105062</v>
      </c>
      <c r="AG229" s="83">
        <v>0</v>
      </c>
      <c r="AH229" s="83">
        <v>0</v>
      </c>
      <c r="AI229" s="93">
        <v>4716660</v>
      </c>
      <c r="AJ229" s="93">
        <f t="shared" si="73"/>
        <v>4716.66</v>
      </c>
      <c r="AK229" s="117">
        <f t="shared" si="74"/>
        <v>4.4894062553539817E-2</v>
      </c>
      <c r="AL229" s="67">
        <v>239</v>
      </c>
      <c r="AM229" s="100">
        <f t="shared" si="75"/>
        <v>0.22748472330623823</v>
      </c>
    </row>
    <row r="230" spans="1:39">
      <c r="A230" s="11">
        <v>2004</v>
      </c>
      <c r="B230" s="13">
        <v>29</v>
      </c>
      <c r="C230">
        <f>VLOOKUP('State Bond Rating'!B31,Coding!M$3:N$15,2,FALSE)</f>
        <v>3</v>
      </c>
      <c r="D230">
        <f t="shared" si="60"/>
        <v>23</v>
      </c>
      <c r="E230" s="131">
        <f t="shared" si="61"/>
        <v>0.92</v>
      </c>
      <c r="F230">
        <f>VLOOKUP('State Bond Rating'!C31,Coding!P$3:Q$15,2,FALSE)</f>
        <v>3</v>
      </c>
      <c r="G230" s="126">
        <f t="shared" si="62"/>
        <v>33</v>
      </c>
      <c r="H230" s="129">
        <f t="shared" si="63"/>
        <v>0.94285714285714284</v>
      </c>
      <c r="I230">
        <f>VLOOKUP('State Bond Rating'!D31,Coding!S$3:T$15,2,FALSE)</f>
        <v>3</v>
      </c>
      <c r="J230" s="126">
        <f t="shared" si="64"/>
        <v>17</v>
      </c>
      <c r="K230" s="99">
        <f t="shared" si="65"/>
        <v>0.89473684210526316</v>
      </c>
      <c r="L230" s="97">
        <f>(E230+H230+K230)/3</f>
        <v>0.91919799498746879</v>
      </c>
      <c r="M230" s="119">
        <v>0</v>
      </c>
      <c r="N230" s="70">
        <v>0</v>
      </c>
      <c r="O230" s="89">
        <v>0</v>
      </c>
      <c r="P230" s="89">
        <v>0</v>
      </c>
      <c r="Q230" s="89" t="str">
        <f t="shared" si="76"/>
        <v>000</v>
      </c>
      <c r="R230" s="89">
        <v>0</v>
      </c>
      <c r="S230" s="89">
        <f t="shared" si="67"/>
        <v>0</v>
      </c>
      <c r="T230" s="89">
        <f t="shared" si="68"/>
        <v>1</v>
      </c>
      <c r="U230" s="89">
        <f t="shared" si="69"/>
        <v>0</v>
      </c>
      <c r="V230" s="89">
        <f t="shared" si="70"/>
        <v>0</v>
      </c>
      <c r="W230" s="89">
        <f t="shared" si="71"/>
        <v>0</v>
      </c>
      <c r="X230" s="89">
        <f t="shared" si="72"/>
        <v>0</v>
      </c>
      <c r="Y230" s="71">
        <v>4.0999999999999996</v>
      </c>
      <c r="Z230" s="85">
        <v>39613</v>
      </c>
      <c r="AA230">
        <v>0</v>
      </c>
      <c r="AB230">
        <v>0</v>
      </c>
      <c r="AC230" s="71">
        <v>0</v>
      </c>
      <c r="AD230" s="67">
        <v>2240.4340000000002</v>
      </c>
      <c r="AE230" s="76">
        <v>1290121</v>
      </c>
      <c r="AF230" s="67">
        <v>54327</v>
      </c>
      <c r="AG230" s="83">
        <v>0</v>
      </c>
      <c r="AH230" s="83">
        <v>0</v>
      </c>
      <c r="AI230" s="93">
        <v>2005389</v>
      </c>
      <c r="AJ230" s="93">
        <f t="shared" si="73"/>
        <v>2005.3889999999999</v>
      </c>
      <c r="AK230" s="117">
        <f t="shared" si="74"/>
        <v>3.6913302777624384E-2</v>
      </c>
      <c r="AL230" s="67">
        <v>191</v>
      </c>
      <c r="AM230" s="100">
        <f t="shared" si="75"/>
        <v>0.35157472343401991</v>
      </c>
    </row>
    <row r="231" spans="1:39">
      <c r="A231" s="11">
        <v>2004</v>
      </c>
      <c r="B231" s="13">
        <v>30</v>
      </c>
      <c r="C231">
        <f>VLOOKUP('State Bond Rating'!B32,Coding!M$3:N$15,2,FALSE)</f>
        <v>4</v>
      </c>
      <c r="D231">
        <f t="shared" si="60"/>
        <v>22</v>
      </c>
      <c r="E231" s="131">
        <f t="shared" si="61"/>
        <v>0.88</v>
      </c>
      <c r="F231">
        <f>VLOOKUP('State Bond Rating'!C32,Coding!P$3:Q$15,2,FALSE)</f>
        <v>4</v>
      </c>
      <c r="G231" s="126">
        <f t="shared" si="62"/>
        <v>32</v>
      </c>
      <c r="H231" s="129">
        <f t="shared" si="63"/>
        <v>0.91428571428571426</v>
      </c>
      <c r="I231">
        <f>VLOOKUP('State Bond Rating'!D32,Coding!S$3:T$15,2,FALSE)</f>
        <v>4</v>
      </c>
      <c r="J231" s="126">
        <f t="shared" si="64"/>
        <v>16</v>
      </c>
      <c r="K231" s="99">
        <f t="shared" si="65"/>
        <v>0.84210526315789469</v>
      </c>
      <c r="L231" s="97">
        <f>(E231+H231+K231)/3</f>
        <v>0.87879699248120302</v>
      </c>
      <c r="M231" s="119">
        <v>0</v>
      </c>
      <c r="N231" s="70">
        <v>1</v>
      </c>
      <c r="O231" s="89">
        <v>1</v>
      </c>
      <c r="P231" s="89">
        <v>1</v>
      </c>
      <c r="Q231" s="89" t="str">
        <f t="shared" si="76"/>
        <v>111</v>
      </c>
      <c r="R231" s="89">
        <v>1</v>
      </c>
      <c r="S231" s="89">
        <f t="shared" si="67"/>
        <v>1</v>
      </c>
      <c r="T231" s="89">
        <f t="shared" si="68"/>
        <v>0</v>
      </c>
      <c r="U231" s="89">
        <f t="shared" si="69"/>
        <v>0</v>
      </c>
      <c r="V231" s="89">
        <f t="shared" si="70"/>
        <v>0</v>
      </c>
      <c r="W231" s="89">
        <f t="shared" si="71"/>
        <v>0</v>
      </c>
      <c r="X231" s="89">
        <f t="shared" si="72"/>
        <v>0</v>
      </c>
      <c r="Y231" s="71">
        <v>5.5</v>
      </c>
      <c r="Z231" s="85">
        <v>43907</v>
      </c>
      <c r="AA231">
        <v>0</v>
      </c>
      <c r="AB231">
        <v>0</v>
      </c>
      <c r="AC231" s="71">
        <v>0</v>
      </c>
      <c r="AD231" s="67">
        <v>28502.07</v>
      </c>
      <c r="AE231" s="76">
        <v>8634561</v>
      </c>
      <c r="AF231" s="67">
        <v>424935</v>
      </c>
      <c r="AG231" s="83">
        <v>0</v>
      </c>
      <c r="AH231" s="83">
        <v>0</v>
      </c>
      <c r="AI231" s="93">
        <v>20986204</v>
      </c>
      <c r="AJ231" s="93">
        <f t="shared" si="73"/>
        <v>20986.204000000002</v>
      </c>
      <c r="AK231" s="117">
        <f t="shared" si="74"/>
        <v>4.938685681339499E-2</v>
      </c>
      <c r="AL231" s="67">
        <v>701</v>
      </c>
      <c r="AM231" s="100">
        <f t="shared" si="75"/>
        <v>0.16496640662689588</v>
      </c>
    </row>
    <row r="232" spans="1:39">
      <c r="A232" s="11">
        <v>2004</v>
      </c>
      <c r="B232" s="13">
        <v>31</v>
      </c>
      <c r="C232">
        <f>VLOOKUP('State Bond Rating'!B33,Coding!M$3:N$15,2,FALSE)</f>
        <v>2</v>
      </c>
      <c r="D232">
        <f t="shared" si="60"/>
        <v>24</v>
      </c>
      <c r="E232" s="131">
        <f t="shared" si="61"/>
        <v>0.96</v>
      </c>
      <c r="F232">
        <f>VLOOKUP('State Bond Rating'!C33,Coding!P$3:Q$15,2,FALSE)</f>
        <v>2</v>
      </c>
      <c r="G232" s="126">
        <f t="shared" si="62"/>
        <v>34</v>
      </c>
      <c r="H232" s="129">
        <f t="shared" si="63"/>
        <v>0.97142857142857142</v>
      </c>
      <c r="I232">
        <f>VLOOKUP('State Bond Rating'!D33,Coding!S$3:T$15,2,FALSE)</f>
        <v>12</v>
      </c>
      <c r="J232" s="126">
        <f t="shared" si="64"/>
        <v>8</v>
      </c>
      <c r="K232" s="99">
        <f t="shared" si="65"/>
        <v>0.42105263157894735</v>
      </c>
      <c r="L232" s="97">
        <f>(E232+H232)/2</f>
        <v>0.96571428571428575</v>
      </c>
      <c r="M232" s="119">
        <v>0</v>
      </c>
      <c r="N232" s="70">
        <v>1</v>
      </c>
      <c r="O232" s="89">
        <v>1</v>
      </c>
      <c r="P232" s="89">
        <v>1</v>
      </c>
      <c r="Q232" s="89" t="str">
        <f t="shared" si="76"/>
        <v>111</v>
      </c>
      <c r="R232" s="89">
        <v>1</v>
      </c>
      <c r="S232" s="89">
        <f t="shared" si="67"/>
        <v>1</v>
      </c>
      <c r="T232" s="89">
        <f t="shared" si="68"/>
        <v>0</v>
      </c>
      <c r="U232" s="89">
        <f t="shared" si="69"/>
        <v>0</v>
      </c>
      <c r="V232" s="89">
        <f t="shared" si="70"/>
        <v>0</v>
      </c>
      <c r="W232" s="89">
        <f t="shared" si="71"/>
        <v>0</v>
      </c>
      <c r="X232" s="89">
        <f t="shared" si="72"/>
        <v>0</v>
      </c>
      <c r="Y232" s="71">
        <v>5.7</v>
      </c>
      <c r="Z232" s="85">
        <v>27182</v>
      </c>
      <c r="AA232">
        <v>0</v>
      </c>
      <c r="AB232">
        <v>0</v>
      </c>
      <c r="AC232" s="71">
        <v>0</v>
      </c>
      <c r="AD232" s="67">
        <v>4313.0839999999998</v>
      </c>
      <c r="AE232" s="76">
        <v>1903808</v>
      </c>
      <c r="AF232" s="67">
        <v>70358</v>
      </c>
      <c r="AG232" s="83">
        <v>0</v>
      </c>
      <c r="AH232" s="83">
        <v>0</v>
      </c>
      <c r="AI232" s="93">
        <v>4001780</v>
      </c>
      <c r="AJ232" s="93">
        <f t="shared" si="73"/>
        <v>4001.78</v>
      </c>
      <c r="AK232" s="117">
        <f t="shared" si="74"/>
        <v>5.687739844793769E-2</v>
      </c>
      <c r="AL232" s="67">
        <v>1235</v>
      </c>
      <c r="AM232" s="100">
        <f t="shared" si="75"/>
        <v>1.7553085647687543</v>
      </c>
    </row>
    <row r="233" spans="1:39">
      <c r="A233" s="11">
        <v>2004</v>
      </c>
      <c r="B233" s="13">
        <v>32</v>
      </c>
      <c r="C233">
        <f>VLOOKUP('State Bond Rating'!B34,Coding!M$3:N$15,2,FALSE)</f>
        <v>3</v>
      </c>
      <c r="D233">
        <f t="shared" si="60"/>
        <v>23</v>
      </c>
      <c r="E233" s="131">
        <f t="shared" si="61"/>
        <v>0.92</v>
      </c>
      <c r="F233">
        <f>VLOOKUP('State Bond Rating'!C34,Coding!P$3:Q$15,2,FALSE)</f>
        <v>5</v>
      </c>
      <c r="G233" s="126">
        <f t="shared" si="62"/>
        <v>31</v>
      </c>
      <c r="H233" s="129">
        <f t="shared" si="63"/>
        <v>0.88571428571428568</v>
      </c>
      <c r="I233">
        <f>VLOOKUP('State Bond Rating'!D34,Coding!S$3:T$15,2,FALSE)</f>
        <v>4</v>
      </c>
      <c r="J233" s="126">
        <f t="shared" si="64"/>
        <v>16</v>
      </c>
      <c r="K233" s="99">
        <f t="shared" si="65"/>
        <v>0.84210526315789469</v>
      </c>
      <c r="L233" s="97">
        <f>(E233+H233+K233)/3</f>
        <v>0.88260651629072673</v>
      </c>
      <c r="M233" s="119">
        <v>0</v>
      </c>
      <c r="N233" s="70">
        <v>0</v>
      </c>
      <c r="O233" s="89">
        <v>1</v>
      </c>
      <c r="P233" s="89">
        <v>0</v>
      </c>
      <c r="Q233" s="89" t="str">
        <f t="shared" ref="Q233:Q252" si="77">N233&amp;O233&amp;P233</f>
        <v>010</v>
      </c>
      <c r="R233" s="89">
        <v>2</v>
      </c>
      <c r="S233" s="89">
        <f t="shared" si="67"/>
        <v>0</v>
      </c>
      <c r="T233" s="89">
        <f t="shared" si="68"/>
        <v>0</v>
      </c>
      <c r="U233" s="89">
        <f t="shared" si="69"/>
        <v>0</v>
      </c>
      <c r="V233" s="89">
        <v>1</v>
      </c>
      <c r="W233" s="89">
        <f t="shared" si="71"/>
        <v>0</v>
      </c>
      <c r="X233" s="89">
        <f t="shared" si="72"/>
        <v>1</v>
      </c>
      <c r="Y233" s="71">
        <v>6.5</v>
      </c>
      <c r="Z233" s="85">
        <v>39622</v>
      </c>
      <c r="AA233">
        <v>0</v>
      </c>
      <c r="AB233">
        <v>0</v>
      </c>
      <c r="AC233" s="71">
        <v>0</v>
      </c>
      <c r="AD233" s="67">
        <v>123648.137</v>
      </c>
      <c r="AE233" s="76">
        <v>19171567</v>
      </c>
      <c r="AF233" s="67">
        <v>958357</v>
      </c>
      <c r="AG233" s="83">
        <v>0</v>
      </c>
      <c r="AH233" s="83">
        <v>0</v>
      </c>
      <c r="AI233" s="93">
        <v>45826429</v>
      </c>
      <c r="AJ233" s="93">
        <f t="shared" si="73"/>
        <v>45826.428999999996</v>
      </c>
      <c r="AK233" s="117">
        <f t="shared" si="74"/>
        <v>4.7817701545457482E-2</v>
      </c>
      <c r="AL233" s="67">
        <v>2106</v>
      </c>
      <c r="AM233" s="100">
        <f t="shared" si="75"/>
        <v>0.21975109484252739</v>
      </c>
    </row>
    <row r="234" spans="1:39">
      <c r="A234" s="11">
        <v>2004</v>
      </c>
      <c r="B234" s="13">
        <v>33</v>
      </c>
      <c r="C234">
        <f>VLOOKUP('State Bond Rating'!B35,Coding!M$3:N$15,2,FALSE)</f>
        <v>1</v>
      </c>
      <c r="D234">
        <f t="shared" si="60"/>
        <v>25</v>
      </c>
      <c r="E234" s="131">
        <f t="shared" si="61"/>
        <v>1</v>
      </c>
      <c r="F234">
        <f>VLOOKUP('State Bond Rating'!C35,Coding!P$3:Q$15,2,FALSE)</f>
        <v>2</v>
      </c>
      <c r="G234" s="126">
        <f t="shared" si="62"/>
        <v>34</v>
      </c>
      <c r="H234" s="129">
        <f t="shared" si="63"/>
        <v>0.97142857142857142</v>
      </c>
      <c r="I234">
        <f>VLOOKUP('State Bond Rating'!D35,Coding!S$3:T$15,2,FALSE)</f>
        <v>1</v>
      </c>
      <c r="J234" s="126">
        <f t="shared" si="64"/>
        <v>19</v>
      </c>
      <c r="K234" s="99">
        <f t="shared" si="65"/>
        <v>1</v>
      </c>
      <c r="L234" s="97">
        <f>(E234+H234+K234)/3</f>
        <v>0.99047619047619051</v>
      </c>
      <c r="M234" s="119">
        <v>0</v>
      </c>
      <c r="N234" s="70">
        <v>1</v>
      </c>
      <c r="O234" s="89">
        <v>0</v>
      </c>
      <c r="P234" s="89">
        <v>1</v>
      </c>
      <c r="Q234" s="89" t="str">
        <f t="shared" si="77"/>
        <v>101</v>
      </c>
      <c r="R234" s="89">
        <v>2</v>
      </c>
      <c r="S234" s="89">
        <f t="shared" si="67"/>
        <v>0</v>
      </c>
      <c r="T234" s="89">
        <f t="shared" si="68"/>
        <v>0</v>
      </c>
      <c r="U234" s="89">
        <v>1</v>
      </c>
      <c r="V234" s="89">
        <f t="shared" si="70"/>
        <v>0</v>
      </c>
      <c r="W234" s="89">
        <f t="shared" si="71"/>
        <v>0</v>
      </c>
      <c r="X234" s="89">
        <f t="shared" si="72"/>
        <v>1</v>
      </c>
      <c r="Y234" s="71">
        <v>5.8</v>
      </c>
      <c r="Z234" s="85">
        <v>30611</v>
      </c>
      <c r="AA234">
        <v>0</v>
      </c>
      <c r="AB234">
        <v>0</v>
      </c>
      <c r="AC234" s="71">
        <v>0</v>
      </c>
      <c r="AD234" s="67">
        <v>23870.559000000001</v>
      </c>
      <c r="AE234" s="76">
        <v>8553152</v>
      </c>
      <c r="AF234" s="67">
        <v>332545</v>
      </c>
      <c r="AG234" s="83">
        <v>0</v>
      </c>
      <c r="AH234" s="83">
        <v>0</v>
      </c>
      <c r="AI234" s="93">
        <v>16836454</v>
      </c>
      <c r="AJ234" s="93">
        <f t="shared" si="73"/>
        <v>16836.454000000002</v>
      </c>
      <c r="AK234" s="117">
        <f t="shared" si="74"/>
        <v>5.0629099821076849E-2</v>
      </c>
      <c r="AL234" s="67">
        <v>4167</v>
      </c>
      <c r="AM234" s="100">
        <f t="shared" si="75"/>
        <v>1.2530634951660677</v>
      </c>
    </row>
    <row r="235" spans="1:39">
      <c r="A235" s="11">
        <v>2004</v>
      </c>
      <c r="B235" s="13">
        <v>34</v>
      </c>
      <c r="C235">
        <f>VLOOKUP('State Bond Rating'!B36,Coding!M$3:N$15,2,FALSE)</f>
        <v>4</v>
      </c>
      <c r="D235">
        <f t="shared" si="60"/>
        <v>22</v>
      </c>
      <c r="E235" s="131">
        <f t="shared" si="61"/>
        <v>0.88</v>
      </c>
      <c r="F235">
        <f>VLOOKUP('State Bond Rating'!C36,Coding!P$3:Q$15,2,FALSE)</f>
        <v>3</v>
      </c>
      <c r="G235" s="126">
        <f t="shared" si="62"/>
        <v>33</v>
      </c>
      <c r="H235" s="129">
        <f t="shared" si="63"/>
        <v>0.94285714285714284</v>
      </c>
      <c r="I235">
        <f>VLOOKUP('State Bond Rating'!D36,Coding!S$3:T$15,2,FALSE)</f>
        <v>12</v>
      </c>
      <c r="J235" s="126">
        <f t="shared" si="64"/>
        <v>8</v>
      </c>
      <c r="K235" s="99">
        <f t="shared" si="65"/>
        <v>0.42105263157894735</v>
      </c>
      <c r="L235" s="97">
        <f>(E235+H235)/2</f>
        <v>0.91142857142857148</v>
      </c>
      <c r="M235" s="119">
        <v>0</v>
      </c>
      <c r="N235" s="70">
        <v>0</v>
      </c>
      <c r="O235" s="89">
        <v>0</v>
      </c>
      <c r="P235" s="89">
        <v>0</v>
      </c>
      <c r="Q235" s="89" t="str">
        <f t="shared" si="77"/>
        <v>000</v>
      </c>
      <c r="R235" s="89">
        <v>0</v>
      </c>
      <c r="S235" s="89">
        <f t="shared" si="67"/>
        <v>0</v>
      </c>
      <c r="T235" s="89">
        <f t="shared" si="68"/>
        <v>1</v>
      </c>
      <c r="U235" s="89">
        <f t="shared" si="69"/>
        <v>0</v>
      </c>
      <c r="V235" s="89">
        <f t="shared" si="70"/>
        <v>0</v>
      </c>
      <c r="W235" s="89">
        <f t="shared" si="71"/>
        <v>0</v>
      </c>
      <c r="X235" s="89">
        <f t="shared" si="72"/>
        <v>0</v>
      </c>
      <c r="Y235" s="71">
        <v>3</v>
      </c>
      <c r="Z235" s="85">
        <v>29775</v>
      </c>
      <c r="AA235">
        <v>0</v>
      </c>
      <c r="AB235">
        <v>0</v>
      </c>
      <c r="AC235" s="71">
        <v>0</v>
      </c>
      <c r="AD235" s="67">
        <v>1480.347</v>
      </c>
      <c r="AE235" s="76">
        <v>644705</v>
      </c>
      <c r="AF235" s="67">
        <v>23262</v>
      </c>
      <c r="AG235" s="83">
        <v>0</v>
      </c>
      <c r="AH235" s="83">
        <v>0</v>
      </c>
      <c r="AI235" s="93">
        <v>1228890</v>
      </c>
      <c r="AJ235" s="93">
        <f t="shared" si="73"/>
        <v>1228.8900000000001</v>
      </c>
      <c r="AK235" s="117">
        <f t="shared" si="74"/>
        <v>5.2828217694093377E-2</v>
      </c>
      <c r="AL235" s="67">
        <v>1587</v>
      </c>
      <c r="AM235" s="100">
        <f t="shared" si="75"/>
        <v>6.8222852721176164</v>
      </c>
    </row>
    <row r="236" spans="1:39">
      <c r="A236" s="11">
        <v>2004</v>
      </c>
      <c r="B236" s="13">
        <v>35</v>
      </c>
      <c r="C236">
        <f>VLOOKUP('State Bond Rating'!B37,Coding!M$3:N$15,2,FALSE)</f>
        <v>2</v>
      </c>
      <c r="D236">
        <f t="shared" si="60"/>
        <v>24</v>
      </c>
      <c r="E236" s="131">
        <f t="shared" si="61"/>
        <v>0.96</v>
      </c>
      <c r="F236">
        <f>VLOOKUP('State Bond Rating'!C37,Coding!P$3:Q$15,2,FALSE)</f>
        <v>2</v>
      </c>
      <c r="G236" s="126">
        <f t="shared" si="62"/>
        <v>34</v>
      </c>
      <c r="H236" s="129">
        <f t="shared" si="63"/>
        <v>0.97142857142857142</v>
      </c>
      <c r="I236">
        <f>VLOOKUP('State Bond Rating'!D37,Coding!S$3:T$15,2,FALSE)</f>
        <v>2</v>
      </c>
      <c r="J236" s="126">
        <f t="shared" si="64"/>
        <v>18</v>
      </c>
      <c r="K236" s="99">
        <f t="shared" si="65"/>
        <v>0.94736842105263153</v>
      </c>
      <c r="L236" s="97">
        <f>(E236+H236+K236)/3</f>
        <v>0.95959899749373434</v>
      </c>
      <c r="M236" s="119">
        <v>0</v>
      </c>
      <c r="N236" s="70">
        <v>0</v>
      </c>
      <c r="O236" s="89">
        <v>0</v>
      </c>
      <c r="P236" s="89">
        <v>0</v>
      </c>
      <c r="Q236" s="89" t="str">
        <f t="shared" si="77"/>
        <v>000</v>
      </c>
      <c r="R236" s="89">
        <v>0</v>
      </c>
      <c r="S236" s="89">
        <f t="shared" si="67"/>
        <v>0</v>
      </c>
      <c r="T236" s="89">
        <f t="shared" si="68"/>
        <v>1</v>
      </c>
      <c r="U236" s="89">
        <f t="shared" si="69"/>
        <v>0</v>
      </c>
      <c r="V236" s="89">
        <f t="shared" si="70"/>
        <v>0</v>
      </c>
      <c r="W236" s="89">
        <f t="shared" si="71"/>
        <v>0</v>
      </c>
      <c r="X236" s="89">
        <f t="shared" si="72"/>
        <v>0</v>
      </c>
      <c r="Y236" s="71">
        <v>6.2</v>
      </c>
      <c r="Z236" s="85">
        <v>31671</v>
      </c>
      <c r="AA236">
        <v>0</v>
      </c>
      <c r="AB236">
        <v>0</v>
      </c>
      <c r="AC236" s="71">
        <v>0</v>
      </c>
      <c r="AD236" s="67">
        <v>35714.898000000001</v>
      </c>
      <c r="AE236" s="76">
        <v>11452251</v>
      </c>
      <c r="AF236" s="67">
        <v>451195</v>
      </c>
      <c r="AG236" s="83">
        <v>8</v>
      </c>
      <c r="AH236" s="83">
        <v>8</v>
      </c>
      <c r="AI236" s="93">
        <v>22475528</v>
      </c>
      <c r="AJ236" s="93">
        <f t="shared" si="73"/>
        <v>22475.527999999998</v>
      </c>
      <c r="AK236" s="117">
        <f t="shared" si="74"/>
        <v>4.9813335697425722E-2</v>
      </c>
      <c r="AL236" s="67">
        <v>2866</v>
      </c>
      <c r="AM236" s="100">
        <f t="shared" si="75"/>
        <v>0.63520207449107369</v>
      </c>
    </row>
    <row r="237" spans="1:39">
      <c r="A237" s="11">
        <v>2004</v>
      </c>
      <c r="B237" s="13">
        <v>36</v>
      </c>
      <c r="C237">
        <f>VLOOKUP('State Bond Rating'!B38,Coding!M$3:N$15,2,FALSE)</f>
        <v>3</v>
      </c>
      <c r="D237">
        <f t="shared" si="60"/>
        <v>23</v>
      </c>
      <c r="E237" s="131">
        <f t="shared" si="61"/>
        <v>0.92</v>
      </c>
      <c r="F237">
        <f>VLOOKUP('State Bond Rating'!C38,Coding!P$3:Q$15,2,FALSE)</f>
        <v>4</v>
      </c>
      <c r="G237" s="126">
        <f t="shared" si="62"/>
        <v>32</v>
      </c>
      <c r="H237" s="129">
        <f t="shared" si="63"/>
        <v>0.91428571428571426</v>
      </c>
      <c r="I237">
        <f>VLOOKUP('State Bond Rating'!D38,Coding!S$3:T$15,2,FALSE)</f>
        <v>3</v>
      </c>
      <c r="J237" s="126">
        <f t="shared" si="64"/>
        <v>17</v>
      </c>
      <c r="K237" s="99">
        <f t="shared" si="65"/>
        <v>0.89473684210526316</v>
      </c>
      <c r="L237" s="97">
        <f>(E237+H237+K237)/3</f>
        <v>0.90967418546365908</v>
      </c>
      <c r="M237" s="119">
        <v>0</v>
      </c>
      <c r="N237" s="70">
        <v>1</v>
      </c>
      <c r="O237" s="89">
        <v>1</v>
      </c>
      <c r="P237" s="89">
        <v>1</v>
      </c>
      <c r="Q237" s="89" t="str">
        <f t="shared" si="77"/>
        <v>111</v>
      </c>
      <c r="R237" s="89">
        <v>1</v>
      </c>
      <c r="S237" s="89">
        <f t="shared" si="67"/>
        <v>1</v>
      </c>
      <c r="T237" s="89">
        <f t="shared" si="68"/>
        <v>0</v>
      </c>
      <c r="U237" s="89">
        <f t="shared" si="69"/>
        <v>0</v>
      </c>
      <c r="V237" s="89">
        <f t="shared" si="70"/>
        <v>0</v>
      </c>
      <c r="W237" s="89">
        <f t="shared" si="71"/>
        <v>0</v>
      </c>
      <c r="X237" s="89">
        <f t="shared" si="72"/>
        <v>0</v>
      </c>
      <c r="Y237" s="71">
        <v>5</v>
      </c>
      <c r="Z237" s="85">
        <v>28676</v>
      </c>
      <c r="AA237">
        <v>0</v>
      </c>
      <c r="AB237">
        <v>0</v>
      </c>
      <c r="AC237" s="71">
        <v>0</v>
      </c>
      <c r="AD237" s="67">
        <v>6335.2830000000004</v>
      </c>
      <c r="AE237" s="76">
        <v>3525233</v>
      </c>
      <c r="AF237" s="67">
        <v>113929</v>
      </c>
      <c r="AG237" s="83">
        <v>12</v>
      </c>
      <c r="AH237" s="83">
        <v>12</v>
      </c>
      <c r="AI237" s="93">
        <v>6426713</v>
      </c>
      <c r="AJ237" s="93">
        <f t="shared" si="73"/>
        <v>6426.7129999999997</v>
      </c>
      <c r="AK237" s="117">
        <f t="shared" si="74"/>
        <v>5.6409807862791733E-2</v>
      </c>
      <c r="AL237" s="67">
        <v>2442</v>
      </c>
      <c r="AM237" s="100">
        <f t="shared" si="75"/>
        <v>2.1434402127640899</v>
      </c>
    </row>
    <row r="238" spans="1:39">
      <c r="A238" s="11">
        <v>2004</v>
      </c>
      <c r="B238" s="13">
        <v>37</v>
      </c>
      <c r="C238">
        <f>VLOOKUP('State Bond Rating'!B39,Coding!M$3:N$15,2,FALSE)</f>
        <v>4</v>
      </c>
      <c r="D238">
        <f t="shared" si="60"/>
        <v>22</v>
      </c>
      <c r="E238" s="131">
        <f t="shared" si="61"/>
        <v>0.88</v>
      </c>
      <c r="F238">
        <f>VLOOKUP('State Bond Rating'!C39,Coding!P$3:Q$15,2,FALSE)</f>
        <v>4</v>
      </c>
      <c r="G238" s="126">
        <f t="shared" si="62"/>
        <v>32</v>
      </c>
      <c r="H238" s="129">
        <f t="shared" si="63"/>
        <v>0.91428571428571426</v>
      </c>
      <c r="I238">
        <f>VLOOKUP('State Bond Rating'!D39,Coding!S$3:T$15,2,FALSE)</f>
        <v>5</v>
      </c>
      <c r="J238" s="126">
        <f t="shared" si="64"/>
        <v>15</v>
      </c>
      <c r="K238" s="99">
        <f t="shared" si="65"/>
        <v>0.78947368421052633</v>
      </c>
      <c r="L238" s="97">
        <f>(E238+H238+K238)/3</f>
        <v>0.86125313283208016</v>
      </c>
      <c r="M238" s="119">
        <v>0</v>
      </c>
      <c r="N238" s="70">
        <v>1</v>
      </c>
      <c r="O238" s="89">
        <v>0</v>
      </c>
      <c r="P238" s="89">
        <v>0</v>
      </c>
      <c r="Q238" s="89" t="str">
        <f t="shared" si="77"/>
        <v>100</v>
      </c>
      <c r="R238" s="89">
        <v>2</v>
      </c>
      <c r="S238" s="89">
        <f t="shared" si="67"/>
        <v>0</v>
      </c>
      <c r="T238" s="89">
        <f t="shared" si="68"/>
        <v>0</v>
      </c>
      <c r="U238" s="89">
        <f t="shared" si="69"/>
        <v>1</v>
      </c>
      <c r="V238" s="89">
        <f t="shared" si="70"/>
        <v>0</v>
      </c>
      <c r="W238" s="89">
        <f t="shared" si="71"/>
        <v>0</v>
      </c>
      <c r="X238" s="89">
        <f t="shared" si="72"/>
        <v>1</v>
      </c>
      <c r="Y238" s="71">
        <v>7.7</v>
      </c>
      <c r="Z238" s="85">
        <v>31436</v>
      </c>
      <c r="AA238">
        <v>0</v>
      </c>
      <c r="AB238">
        <v>0</v>
      </c>
      <c r="AC238" s="71">
        <v>0</v>
      </c>
      <c r="AD238" s="67">
        <v>14257.496999999999</v>
      </c>
      <c r="AE238" s="76">
        <v>3569463</v>
      </c>
      <c r="AF238" s="67">
        <v>142328</v>
      </c>
      <c r="AG238" s="83">
        <v>0</v>
      </c>
      <c r="AH238" s="83">
        <v>0</v>
      </c>
      <c r="AI238" s="93">
        <v>6103071</v>
      </c>
      <c r="AJ238" s="93">
        <f t="shared" si="73"/>
        <v>6103.0709999999999</v>
      </c>
      <c r="AK238" s="117">
        <f t="shared" si="74"/>
        <v>4.288032572649092E-2</v>
      </c>
      <c r="AL238" s="67">
        <v>3524</v>
      </c>
      <c r="AM238" s="100">
        <f t="shared" si="75"/>
        <v>2.4759709965712999</v>
      </c>
    </row>
    <row r="239" spans="1:39">
      <c r="A239" s="11">
        <v>2004</v>
      </c>
      <c r="B239" s="13">
        <v>38</v>
      </c>
      <c r="C239">
        <f>VLOOKUP('State Bond Rating'!B40,Coding!M$3:N$15,2,FALSE)</f>
        <v>3</v>
      </c>
      <c r="D239">
        <f t="shared" si="60"/>
        <v>23</v>
      </c>
      <c r="E239" s="131">
        <f t="shared" si="61"/>
        <v>0.92</v>
      </c>
      <c r="F239">
        <f>VLOOKUP('State Bond Rating'!C40,Coding!P$3:Q$15,2,FALSE)</f>
        <v>3</v>
      </c>
      <c r="G239" s="126">
        <f t="shared" si="62"/>
        <v>33</v>
      </c>
      <c r="H239" s="129">
        <f t="shared" si="63"/>
        <v>0.94285714285714284</v>
      </c>
      <c r="I239">
        <f>VLOOKUP('State Bond Rating'!D40,Coding!S$3:T$15,2,FALSE)</f>
        <v>12</v>
      </c>
      <c r="J239" s="126">
        <f t="shared" si="64"/>
        <v>8</v>
      </c>
      <c r="K239" s="99">
        <f t="shared" si="65"/>
        <v>0.42105263157894735</v>
      </c>
      <c r="L239" s="97">
        <f>(E239+H239)/2</f>
        <v>0.93142857142857149</v>
      </c>
      <c r="M239" s="119">
        <v>0</v>
      </c>
      <c r="N239" s="70">
        <v>1</v>
      </c>
      <c r="O239" s="89">
        <v>0</v>
      </c>
      <c r="P239" s="89">
        <v>0</v>
      </c>
      <c r="Q239" s="89" t="str">
        <f t="shared" si="77"/>
        <v>100</v>
      </c>
      <c r="R239" s="89">
        <v>2</v>
      </c>
      <c r="S239" s="89">
        <f t="shared" si="67"/>
        <v>0</v>
      </c>
      <c r="T239" s="89">
        <f t="shared" si="68"/>
        <v>0</v>
      </c>
      <c r="U239" s="89">
        <f t="shared" si="69"/>
        <v>1</v>
      </c>
      <c r="V239" s="89">
        <f t="shared" si="70"/>
        <v>0</v>
      </c>
      <c r="W239" s="89">
        <f t="shared" si="71"/>
        <v>0</v>
      </c>
      <c r="X239" s="89">
        <f t="shared" si="72"/>
        <v>1</v>
      </c>
      <c r="Y239" s="71">
        <v>5.3</v>
      </c>
      <c r="Z239" s="85">
        <v>34916</v>
      </c>
      <c r="AA239">
        <v>0</v>
      </c>
      <c r="AB239">
        <v>0</v>
      </c>
      <c r="AC239" s="71">
        <v>0</v>
      </c>
      <c r="AD239" s="67">
        <v>70378.31</v>
      </c>
      <c r="AE239" s="76">
        <v>12410722</v>
      </c>
      <c r="AF239" s="67">
        <v>483757</v>
      </c>
      <c r="AG239" s="83">
        <v>0</v>
      </c>
      <c r="AH239" s="83">
        <v>0</v>
      </c>
      <c r="AI239" s="93">
        <v>25346880</v>
      </c>
      <c r="AJ239" s="93">
        <f t="shared" si="73"/>
        <v>25346.880000000001</v>
      </c>
      <c r="AK239" s="117">
        <f t="shared" si="74"/>
        <v>5.2395892979326397E-2</v>
      </c>
      <c r="AL239" s="67">
        <v>3249</v>
      </c>
      <c r="AM239" s="100">
        <f t="shared" si="75"/>
        <v>0.6716181884706578</v>
      </c>
    </row>
    <row r="240" spans="1:39">
      <c r="A240" s="11">
        <v>2004</v>
      </c>
      <c r="B240" s="13">
        <v>39</v>
      </c>
      <c r="C240">
        <f>VLOOKUP('State Bond Rating'!B41,Coding!M$3:N$15,2,FALSE)</f>
        <v>4</v>
      </c>
      <c r="D240">
        <f t="shared" si="60"/>
        <v>22</v>
      </c>
      <c r="E240" s="131">
        <f t="shared" si="61"/>
        <v>0.88</v>
      </c>
      <c r="F240">
        <f>VLOOKUP('State Bond Rating'!C41,Coding!P$3:Q$15,2,FALSE)</f>
        <v>4</v>
      </c>
      <c r="G240" s="126">
        <f t="shared" si="62"/>
        <v>32</v>
      </c>
      <c r="H240" s="129">
        <f t="shared" si="63"/>
        <v>0.91428571428571426</v>
      </c>
      <c r="I240">
        <f>VLOOKUP('State Bond Rating'!D41,Coding!S$3:T$15,2,FALSE)</f>
        <v>3</v>
      </c>
      <c r="J240" s="126">
        <f t="shared" si="64"/>
        <v>17</v>
      </c>
      <c r="K240" s="99">
        <f t="shared" si="65"/>
        <v>0.89473684210526316</v>
      </c>
      <c r="L240" s="97">
        <f>(E240+H240+K240)/3</f>
        <v>0.89634085213032577</v>
      </c>
      <c r="M240" s="119">
        <v>0</v>
      </c>
      <c r="N240" s="70">
        <v>0</v>
      </c>
      <c r="O240" s="89">
        <v>1</v>
      </c>
      <c r="P240" s="89">
        <v>1</v>
      </c>
      <c r="Q240" s="89" t="str">
        <f t="shared" si="77"/>
        <v>011</v>
      </c>
      <c r="R240" s="89">
        <v>2</v>
      </c>
      <c r="S240" s="89">
        <f t="shared" si="67"/>
        <v>0</v>
      </c>
      <c r="T240" s="89">
        <f t="shared" si="68"/>
        <v>0</v>
      </c>
      <c r="U240" s="89">
        <f t="shared" si="69"/>
        <v>0</v>
      </c>
      <c r="V240" s="89">
        <f t="shared" si="70"/>
        <v>1</v>
      </c>
      <c r="W240" s="89">
        <f t="shared" si="71"/>
        <v>0</v>
      </c>
      <c r="X240" s="89">
        <f t="shared" si="72"/>
        <v>1</v>
      </c>
      <c r="Y240" s="71">
        <v>5.2</v>
      </c>
      <c r="Z240" s="85">
        <v>35757</v>
      </c>
      <c r="AA240">
        <v>0</v>
      </c>
      <c r="AB240">
        <v>0</v>
      </c>
      <c r="AC240" s="71">
        <v>0</v>
      </c>
      <c r="AD240" s="67">
        <v>1746.021</v>
      </c>
      <c r="AE240" s="76">
        <v>1074579</v>
      </c>
      <c r="AF240" s="67">
        <v>43713</v>
      </c>
      <c r="AG240" s="83">
        <v>0</v>
      </c>
      <c r="AH240" s="83">
        <v>0</v>
      </c>
      <c r="AI240" s="93">
        <v>2408861</v>
      </c>
      <c r="AJ240" s="93">
        <f t="shared" si="73"/>
        <v>2408.8609999999999</v>
      </c>
      <c r="AK240" s="117">
        <f t="shared" si="74"/>
        <v>5.5106284171756684E-2</v>
      </c>
      <c r="AL240" s="67">
        <v>123</v>
      </c>
      <c r="AM240" s="100">
        <f t="shared" si="75"/>
        <v>0.28138082492622335</v>
      </c>
    </row>
    <row r="241" spans="1:39">
      <c r="A241" s="11">
        <v>2004</v>
      </c>
      <c r="B241" s="13">
        <v>40</v>
      </c>
      <c r="C241">
        <f>VLOOKUP('State Bond Rating'!B42,Coding!M$3:N$15,2,FALSE)</f>
        <v>1</v>
      </c>
      <c r="D241">
        <f t="shared" si="60"/>
        <v>25</v>
      </c>
      <c r="E241" s="131">
        <f t="shared" si="61"/>
        <v>1</v>
      </c>
      <c r="F241">
        <f>VLOOKUP('State Bond Rating'!C42,Coding!P$3:Q$15,2,FALSE)</f>
        <v>1</v>
      </c>
      <c r="G241" s="126">
        <f t="shared" si="62"/>
        <v>35</v>
      </c>
      <c r="H241" s="129">
        <f t="shared" si="63"/>
        <v>1</v>
      </c>
      <c r="I241">
        <f>VLOOKUP('State Bond Rating'!D42,Coding!S$3:T$15,2,FALSE)</f>
        <v>1</v>
      </c>
      <c r="J241" s="126">
        <f t="shared" si="64"/>
        <v>19</v>
      </c>
      <c r="K241" s="99">
        <f t="shared" si="65"/>
        <v>1</v>
      </c>
      <c r="L241" s="97">
        <f>(E241+H241+K241)/3</f>
        <v>1</v>
      </c>
      <c r="M241" s="119">
        <v>0</v>
      </c>
      <c r="N241" s="70">
        <v>0</v>
      </c>
      <c r="O241" s="89">
        <v>0</v>
      </c>
      <c r="P241" s="89">
        <v>0</v>
      </c>
      <c r="Q241" s="89" t="str">
        <f t="shared" si="77"/>
        <v>000</v>
      </c>
      <c r="R241" s="89">
        <v>0</v>
      </c>
      <c r="S241" s="89">
        <f t="shared" si="67"/>
        <v>0</v>
      </c>
      <c r="T241" s="89">
        <f t="shared" si="68"/>
        <v>1</v>
      </c>
      <c r="U241" s="89">
        <f t="shared" si="69"/>
        <v>0</v>
      </c>
      <c r="V241" s="89">
        <f t="shared" si="70"/>
        <v>0</v>
      </c>
      <c r="W241" s="89">
        <f t="shared" si="71"/>
        <v>0</v>
      </c>
      <c r="X241" s="89">
        <f t="shared" si="72"/>
        <v>0</v>
      </c>
      <c r="Y241" s="71">
        <v>6.3</v>
      </c>
      <c r="Z241" s="85">
        <v>27814</v>
      </c>
      <c r="AA241">
        <v>0</v>
      </c>
      <c r="AB241">
        <v>0</v>
      </c>
      <c r="AC241" s="71">
        <v>0</v>
      </c>
      <c r="AD241" s="67">
        <v>14776.92</v>
      </c>
      <c r="AE241" s="76">
        <v>4210921</v>
      </c>
      <c r="AF241" s="67">
        <v>136369</v>
      </c>
      <c r="AG241" s="83">
        <v>0</v>
      </c>
      <c r="AH241" s="83">
        <v>0</v>
      </c>
      <c r="AI241" s="93">
        <v>6803568</v>
      </c>
      <c r="AJ241" s="93">
        <f t="shared" si="73"/>
        <v>6803.5680000000002</v>
      </c>
      <c r="AK241" s="117">
        <f t="shared" si="74"/>
        <v>4.9890869625794719E-2</v>
      </c>
      <c r="AL241" s="67">
        <v>1338</v>
      </c>
      <c r="AM241" s="100">
        <f t="shared" si="75"/>
        <v>0.981161407651299</v>
      </c>
    </row>
    <row r="242" spans="1:39" s="89" customFormat="1">
      <c r="A242" s="11">
        <v>2004</v>
      </c>
      <c r="B242" s="13">
        <v>41</v>
      </c>
      <c r="C242">
        <v>3</v>
      </c>
      <c r="D242">
        <f t="shared" si="60"/>
        <v>23</v>
      </c>
      <c r="E242" s="131">
        <f t="shared" si="61"/>
        <v>0.92</v>
      </c>
      <c r="F242">
        <f>VLOOKUP('State Bond Rating'!C43,Coding!P$3:Q$15,2,FALSE)</f>
        <v>12</v>
      </c>
      <c r="G242" s="126">
        <f t="shared" si="62"/>
        <v>24</v>
      </c>
      <c r="H242" s="129">
        <f t="shared" si="63"/>
        <v>0.68571428571428572</v>
      </c>
      <c r="I242">
        <f>VLOOKUP('State Bond Rating'!D43,Coding!S$3:T$15,2,FALSE)</f>
        <v>12</v>
      </c>
      <c r="J242" s="126">
        <f t="shared" si="64"/>
        <v>8</v>
      </c>
      <c r="K242" s="99">
        <f t="shared" si="65"/>
        <v>0.42105263157894735</v>
      </c>
      <c r="L242" s="120">
        <f>E242</f>
        <v>0.92</v>
      </c>
      <c r="M242" s="121">
        <v>1</v>
      </c>
      <c r="N242" s="70">
        <v>0</v>
      </c>
      <c r="O242" s="89">
        <v>0</v>
      </c>
      <c r="P242" s="89">
        <v>0</v>
      </c>
      <c r="Q242" s="89" t="str">
        <f t="shared" si="77"/>
        <v>000</v>
      </c>
      <c r="R242" s="89">
        <v>0</v>
      </c>
      <c r="S242" s="89">
        <f t="shared" si="67"/>
        <v>0</v>
      </c>
      <c r="T242" s="89">
        <f t="shared" si="68"/>
        <v>1</v>
      </c>
      <c r="U242" s="89">
        <f t="shared" si="69"/>
        <v>0</v>
      </c>
      <c r="V242" s="89">
        <f t="shared" si="70"/>
        <v>0</v>
      </c>
      <c r="W242" s="89">
        <f t="shared" si="71"/>
        <v>0</v>
      </c>
      <c r="X242" s="89">
        <f t="shared" si="72"/>
        <v>0</v>
      </c>
      <c r="Y242" s="71">
        <v>2.9</v>
      </c>
      <c r="Z242" s="85">
        <v>32168</v>
      </c>
      <c r="AA242" s="89">
        <v>0</v>
      </c>
      <c r="AB242" s="89">
        <v>0</v>
      </c>
      <c r="AC242" s="71">
        <v>0</v>
      </c>
      <c r="AD242" s="93">
        <v>1235.508</v>
      </c>
      <c r="AE242" s="122">
        <v>770396</v>
      </c>
      <c r="AF242" s="93">
        <v>30261</v>
      </c>
      <c r="AG242" s="125">
        <v>8</v>
      </c>
      <c r="AH242" s="125">
        <v>8</v>
      </c>
      <c r="AI242" s="93">
        <v>1062722</v>
      </c>
      <c r="AJ242" s="93">
        <f t="shared" si="73"/>
        <v>1062.722</v>
      </c>
      <c r="AK242" s="117">
        <f t="shared" si="74"/>
        <v>3.5118535408611741E-2</v>
      </c>
      <c r="AL242" s="93">
        <v>2603</v>
      </c>
      <c r="AM242" s="124">
        <f t="shared" si="75"/>
        <v>8.6018307392353197</v>
      </c>
    </row>
    <row r="243" spans="1:39">
      <c r="A243" s="11">
        <v>2004</v>
      </c>
      <c r="B243" s="13">
        <v>42</v>
      </c>
      <c r="C243">
        <f>VLOOKUP('State Bond Rating'!B44,Coding!M$3:N$15,2,FALSE)</f>
        <v>3</v>
      </c>
      <c r="D243">
        <f t="shared" si="60"/>
        <v>23</v>
      </c>
      <c r="E243" s="131">
        <f t="shared" si="61"/>
        <v>0.92</v>
      </c>
      <c r="F243">
        <f>VLOOKUP('State Bond Rating'!C44,Coding!P$3:Q$15,2,FALSE)</f>
        <v>3</v>
      </c>
      <c r="G243" s="126">
        <f t="shared" si="62"/>
        <v>33</v>
      </c>
      <c r="H243" s="129">
        <f t="shared" si="63"/>
        <v>0.94285714285714284</v>
      </c>
      <c r="I243">
        <f>VLOOKUP('State Bond Rating'!D44,Coding!S$3:T$15,2,FALSE)</f>
        <v>3</v>
      </c>
      <c r="J243" s="126">
        <f t="shared" si="64"/>
        <v>17</v>
      </c>
      <c r="K243" s="99">
        <f t="shared" si="65"/>
        <v>0.89473684210526316</v>
      </c>
      <c r="L243" s="97">
        <f>(E243+H243+K243)/3</f>
        <v>0.91919799498746879</v>
      </c>
      <c r="M243" s="119">
        <v>0</v>
      </c>
      <c r="N243" s="70">
        <v>1</v>
      </c>
      <c r="O243" s="89">
        <v>1</v>
      </c>
      <c r="P243" s="89">
        <v>1</v>
      </c>
      <c r="Q243" s="89" t="str">
        <f t="shared" si="77"/>
        <v>111</v>
      </c>
      <c r="R243" s="89">
        <v>1</v>
      </c>
      <c r="S243" s="89">
        <f t="shared" si="67"/>
        <v>1</v>
      </c>
      <c r="T243" s="89">
        <f t="shared" si="68"/>
        <v>0</v>
      </c>
      <c r="U243" s="89">
        <f t="shared" si="69"/>
        <v>0</v>
      </c>
      <c r="V243" s="89">
        <f t="shared" si="70"/>
        <v>0</v>
      </c>
      <c r="W243" s="89">
        <f t="shared" si="71"/>
        <v>0</v>
      </c>
      <c r="X243" s="89">
        <f t="shared" si="72"/>
        <v>0</v>
      </c>
      <c r="Y243" s="71">
        <v>4.9000000000000004</v>
      </c>
      <c r="Z243" s="85">
        <v>30455</v>
      </c>
      <c r="AA243">
        <v>0</v>
      </c>
      <c r="AB243">
        <v>0</v>
      </c>
      <c r="AC243" s="71">
        <v>0</v>
      </c>
      <c r="AD243" s="67">
        <v>20739.099999999999</v>
      </c>
      <c r="AE243" s="76">
        <v>5910809</v>
      </c>
      <c r="AF243" s="67">
        <v>218126</v>
      </c>
      <c r="AG243" s="83">
        <v>0</v>
      </c>
      <c r="AH243" s="83">
        <v>0</v>
      </c>
      <c r="AI243" s="93">
        <v>9529171</v>
      </c>
      <c r="AJ243" s="93">
        <f t="shared" si="73"/>
        <v>9529.1710000000003</v>
      </c>
      <c r="AK243" s="117">
        <f t="shared" si="74"/>
        <v>4.3686543557393431E-2</v>
      </c>
      <c r="AL243" s="67">
        <v>2154</v>
      </c>
      <c r="AM243" s="100">
        <f t="shared" si="75"/>
        <v>0.98750263609106659</v>
      </c>
    </row>
    <row r="244" spans="1:39">
      <c r="A244" s="11">
        <v>2004</v>
      </c>
      <c r="B244" s="13">
        <v>43</v>
      </c>
      <c r="C244">
        <f>VLOOKUP('State Bond Rating'!B45,Coding!M$3:N$15,2,FALSE)</f>
        <v>3</v>
      </c>
      <c r="D244">
        <f t="shared" si="60"/>
        <v>23</v>
      </c>
      <c r="E244" s="131">
        <f t="shared" si="61"/>
        <v>0.92</v>
      </c>
      <c r="F244">
        <f>VLOOKUP('State Bond Rating'!C45,Coding!P$3:Q$15,2,FALSE)</f>
        <v>2</v>
      </c>
      <c r="G244" s="126">
        <f t="shared" si="62"/>
        <v>34</v>
      </c>
      <c r="H244" s="129">
        <f t="shared" si="63"/>
        <v>0.97142857142857142</v>
      </c>
      <c r="I244">
        <f>VLOOKUP('State Bond Rating'!D45,Coding!S$3:T$15,2,FALSE)</f>
        <v>2</v>
      </c>
      <c r="J244" s="126">
        <f t="shared" si="64"/>
        <v>18</v>
      </c>
      <c r="K244" s="99">
        <f t="shared" si="65"/>
        <v>0.94736842105263153</v>
      </c>
      <c r="L244" s="97">
        <f>(E244+H244+K244)/3</f>
        <v>0.94626566416040092</v>
      </c>
      <c r="M244" s="119">
        <v>0</v>
      </c>
      <c r="N244" s="70">
        <v>0</v>
      </c>
      <c r="O244" s="89">
        <v>0</v>
      </c>
      <c r="P244" s="89">
        <v>0</v>
      </c>
      <c r="Q244" s="89" t="str">
        <f t="shared" si="77"/>
        <v>000</v>
      </c>
      <c r="R244" s="89">
        <v>0</v>
      </c>
      <c r="S244" s="89">
        <f t="shared" si="67"/>
        <v>0</v>
      </c>
      <c r="T244" s="89">
        <f t="shared" si="68"/>
        <v>1</v>
      </c>
      <c r="U244" s="89">
        <f t="shared" si="69"/>
        <v>0</v>
      </c>
      <c r="V244" s="89">
        <f t="shared" si="70"/>
        <v>0</v>
      </c>
      <c r="W244" s="89">
        <f t="shared" si="71"/>
        <v>0</v>
      </c>
      <c r="X244" s="89">
        <f t="shared" si="72"/>
        <v>0</v>
      </c>
      <c r="Y244" s="71">
        <v>6.3</v>
      </c>
      <c r="Z244" s="85">
        <v>30551</v>
      </c>
      <c r="AA244">
        <v>0</v>
      </c>
      <c r="AB244">
        <v>0</v>
      </c>
      <c r="AC244" s="71">
        <v>0</v>
      </c>
      <c r="AD244" s="67">
        <v>123083.802</v>
      </c>
      <c r="AE244" s="76">
        <v>22394023</v>
      </c>
      <c r="AF244" s="67">
        <v>909635</v>
      </c>
      <c r="AG244" s="83">
        <v>0</v>
      </c>
      <c r="AH244" s="83">
        <v>0</v>
      </c>
      <c r="AI244" s="93">
        <v>30751860</v>
      </c>
      <c r="AJ244" s="93">
        <f t="shared" si="73"/>
        <v>30751.86</v>
      </c>
      <c r="AK244" s="117">
        <f t="shared" si="74"/>
        <v>3.3806812622645351E-2</v>
      </c>
      <c r="AL244" s="67">
        <v>9569</v>
      </c>
      <c r="AM244" s="100">
        <f t="shared" si="75"/>
        <v>1.0519604016995829</v>
      </c>
    </row>
    <row r="245" spans="1:39">
      <c r="A245" s="11">
        <v>2004</v>
      </c>
      <c r="B245" s="13">
        <v>44</v>
      </c>
      <c r="C245">
        <f>VLOOKUP('State Bond Rating'!B46,Coding!M$3:N$15,2,FALSE)</f>
        <v>1</v>
      </c>
      <c r="D245">
        <f t="shared" si="60"/>
        <v>25</v>
      </c>
      <c r="E245" s="131">
        <f t="shared" si="61"/>
        <v>1</v>
      </c>
      <c r="F245">
        <f>VLOOKUP('State Bond Rating'!C46,Coding!P$3:Q$15,2,FALSE)</f>
        <v>1</v>
      </c>
      <c r="G245" s="126">
        <f t="shared" si="62"/>
        <v>35</v>
      </c>
      <c r="H245" s="129">
        <f t="shared" si="63"/>
        <v>1</v>
      </c>
      <c r="I245">
        <f>VLOOKUP('State Bond Rating'!D46,Coding!S$3:T$15,2,FALSE)</f>
        <v>1</v>
      </c>
      <c r="J245" s="126">
        <f t="shared" si="64"/>
        <v>19</v>
      </c>
      <c r="K245" s="99">
        <f t="shared" si="65"/>
        <v>1</v>
      </c>
      <c r="L245" s="97">
        <f>(E245+H245+K245)/3</f>
        <v>1</v>
      </c>
      <c r="M245" s="119">
        <v>0</v>
      </c>
      <c r="N245" s="70">
        <v>0</v>
      </c>
      <c r="O245" s="89">
        <v>0</v>
      </c>
      <c r="P245" s="89">
        <v>0</v>
      </c>
      <c r="Q245" s="89" t="str">
        <f t="shared" si="77"/>
        <v>000</v>
      </c>
      <c r="R245" s="89">
        <v>0</v>
      </c>
      <c r="S245" s="89">
        <f t="shared" si="67"/>
        <v>0</v>
      </c>
      <c r="T245" s="89">
        <f t="shared" si="68"/>
        <v>1</v>
      </c>
      <c r="U245" s="89">
        <f t="shared" si="69"/>
        <v>0</v>
      </c>
      <c r="V245" s="89">
        <f t="shared" si="70"/>
        <v>0</v>
      </c>
      <c r="W245" s="89">
        <f t="shared" si="71"/>
        <v>0</v>
      </c>
      <c r="X245" s="89">
        <f t="shared" si="72"/>
        <v>0</v>
      </c>
      <c r="Y245" s="71">
        <v>5</v>
      </c>
      <c r="Z245" s="85">
        <v>26891</v>
      </c>
      <c r="AA245">
        <v>0</v>
      </c>
      <c r="AB245">
        <v>0</v>
      </c>
      <c r="AC245" s="71">
        <v>0</v>
      </c>
      <c r="AD245" s="67">
        <v>9303.009</v>
      </c>
      <c r="AE245" s="76">
        <v>2401580</v>
      </c>
      <c r="AF245" s="67">
        <v>85690</v>
      </c>
      <c r="AG245" s="83">
        <v>0</v>
      </c>
      <c r="AH245" s="83">
        <v>0</v>
      </c>
      <c r="AI245" s="93">
        <v>4195962</v>
      </c>
      <c r="AJ245" s="93">
        <f t="shared" si="73"/>
        <v>4195.9620000000004</v>
      </c>
      <c r="AK245" s="117">
        <f t="shared" si="74"/>
        <v>4.8966763916442994E-2</v>
      </c>
      <c r="AL245" s="67">
        <v>611</v>
      </c>
      <c r="AM245" s="100">
        <f t="shared" si="75"/>
        <v>0.71303536001867196</v>
      </c>
    </row>
    <row r="246" spans="1:39">
      <c r="A246" s="11">
        <v>2004</v>
      </c>
      <c r="B246" s="13">
        <v>45</v>
      </c>
      <c r="C246">
        <f>VLOOKUP('State Bond Rating'!B47,Coding!M$3:N$15,2,FALSE)</f>
        <v>2</v>
      </c>
      <c r="D246">
        <f t="shared" si="60"/>
        <v>24</v>
      </c>
      <c r="E246" s="131">
        <f t="shared" si="61"/>
        <v>0.96</v>
      </c>
      <c r="F246">
        <f>VLOOKUP('State Bond Rating'!C47,Coding!P$3:Q$15,2,FALSE)</f>
        <v>2</v>
      </c>
      <c r="G246" s="126">
        <f t="shared" si="62"/>
        <v>34</v>
      </c>
      <c r="H246" s="129">
        <f t="shared" si="63"/>
        <v>0.97142857142857142</v>
      </c>
      <c r="I246">
        <f>VLOOKUP('State Bond Rating'!D47,Coding!S$3:T$15,2,FALSE)</f>
        <v>2</v>
      </c>
      <c r="J246" s="126">
        <f t="shared" si="64"/>
        <v>18</v>
      </c>
      <c r="K246" s="99">
        <f t="shared" si="65"/>
        <v>0.94736842105263153</v>
      </c>
      <c r="L246" s="97">
        <f>(E246+H246+K246)/3</f>
        <v>0.95959899749373434</v>
      </c>
      <c r="M246" s="119">
        <v>0</v>
      </c>
      <c r="N246" s="70">
        <v>0</v>
      </c>
      <c r="O246" s="89">
        <v>0</v>
      </c>
      <c r="P246" s="89">
        <v>1</v>
      </c>
      <c r="Q246" s="89" t="str">
        <f t="shared" si="77"/>
        <v>001</v>
      </c>
      <c r="R246" s="89">
        <v>2</v>
      </c>
      <c r="S246" s="89">
        <f t="shared" si="67"/>
        <v>0</v>
      </c>
      <c r="T246" s="89">
        <f t="shared" si="68"/>
        <v>0</v>
      </c>
      <c r="U246" s="89">
        <f t="shared" si="69"/>
        <v>0</v>
      </c>
      <c r="V246" s="89">
        <v>1</v>
      </c>
      <c r="W246" s="89">
        <f t="shared" si="71"/>
        <v>0</v>
      </c>
      <c r="X246" s="89">
        <f t="shared" si="72"/>
        <v>1</v>
      </c>
      <c r="Y246" s="71">
        <v>3.8</v>
      </c>
      <c r="Z246" s="85">
        <v>34045</v>
      </c>
      <c r="AA246">
        <v>0</v>
      </c>
      <c r="AB246">
        <v>0</v>
      </c>
      <c r="AC246" s="71">
        <v>0</v>
      </c>
      <c r="AD246" s="67">
        <v>789.99599999999998</v>
      </c>
      <c r="AE246" s="76">
        <v>619920</v>
      </c>
      <c r="AF246" s="67">
        <v>22664</v>
      </c>
      <c r="AG246" s="83">
        <v>0</v>
      </c>
      <c r="AH246" s="83">
        <v>0</v>
      </c>
      <c r="AI246" s="93">
        <v>1766719</v>
      </c>
      <c r="AJ246" s="93">
        <f t="shared" si="73"/>
        <v>1766.7190000000001</v>
      </c>
      <c r="AK246" s="117">
        <f t="shared" si="74"/>
        <v>7.7952656194846454E-2</v>
      </c>
      <c r="AL246" s="67">
        <v>363</v>
      </c>
      <c r="AM246" s="100">
        <f t="shared" si="75"/>
        <v>1.6016590187080835</v>
      </c>
    </row>
    <row r="247" spans="1:39">
      <c r="A247" s="11">
        <v>2004</v>
      </c>
      <c r="B247" s="13">
        <v>46</v>
      </c>
      <c r="C247">
        <f>VLOOKUP('State Bond Rating'!B48,Coding!M$3:N$15,2,FALSE)</f>
        <v>1</v>
      </c>
      <c r="D247">
        <f t="shared" si="60"/>
        <v>25</v>
      </c>
      <c r="E247" s="131">
        <f t="shared" si="61"/>
        <v>1</v>
      </c>
      <c r="F247">
        <f>VLOOKUP('State Bond Rating'!C48,Coding!P$3:Q$15,2,FALSE)</f>
        <v>1</v>
      </c>
      <c r="G247" s="126">
        <f t="shared" si="62"/>
        <v>35</v>
      </c>
      <c r="H247" s="129">
        <f t="shared" si="63"/>
        <v>1</v>
      </c>
      <c r="I247">
        <f>VLOOKUP('State Bond Rating'!D48,Coding!S$3:T$15,2,FALSE)</f>
        <v>12</v>
      </c>
      <c r="J247" s="126">
        <f t="shared" si="64"/>
        <v>8</v>
      </c>
      <c r="K247" s="99">
        <f t="shared" si="65"/>
        <v>0.42105263157894735</v>
      </c>
      <c r="L247" s="97">
        <f>(E247+H247)/2</f>
        <v>1</v>
      </c>
      <c r="M247" s="119">
        <v>0</v>
      </c>
      <c r="N247" s="70">
        <v>1</v>
      </c>
      <c r="O247" s="89">
        <v>0</v>
      </c>
      <c r="P247" s="89">
        <v>0</v>
      </c>
      <c r="Q247" s="89" t="str">
        <f t="shared" si="77"/>
        <v>100</v>
      </c>
      <c r="R247" s="89">
        <v>2</v>
      </c>
      <c r="S247" s="89">
        <f t="shared" si="67"/>
        <v>0</v>
      </c>
      <c r="T247" s="89">
        <f t="shared" si="68"/>
        <v>0</v>
      </c>
      <c r="U247" s="89">
        <f t="shared" si="69"/>
        <v>1</v>
      </c>
      <c r="V247" s="89">
        <f t="shared" si="70"/>
        <v>0</v>
      </c>
      <c r="W247" s="89">
        <f t="shared" si="71"/>
        <v>0</v>
      </c>
      <c r="X247" s="89">
        <f t="shared" si="72"/>
        <v>1</v>
      </c>
      <c r="Y247" s="71">
        <v>3.6</v>
      </c>
      <c r="Z247" s="85">
        <v>38066</v>
      </c>
      <c r="AA247">
        <v>0</v>
      </c>
      <c r="AB247">
        <v>0</v>
      </c>
      <c r="AC247" s="71">
        <v>0</v>
      </c>
      <c r="AD247" s="67">
        <v>24691.848999999998</v>
      </c>
      <c r="AE247" s="76">
        <v>7475575</v>
      </c>
      <c r="AF247" s="67">
        <v>331335</v>
      </c>
      <c r="AG247" s="83">
        <v>0</v>
      </c>
      <c r="AH247" s="83">
        <v>0</v>
      </c>
      <c r="AI247" s="93">
        <v>14233065</v>
      </c>
      <c r="AJ247" s="93">
        <f t="shared" si="73"/>
        <v>14233.065000000001</v>
      </c>
      <c r="AK247" s="117">
        <f t="shared" si="74"/>
        <v>4.2956720539635111E-2</v>
      </c>
      <c r="AL247" s="67">
        <v>1595</v>
      </c>
      <c r="AM247" s="100">
        <f t="shared" si="75"/>
        <v>0.48138590852158691</v>
      </c>
    </row>
    <row r="248" spans="1:39">
      <c r="A248" s="11">
        <v>2004</v>
      </c>
      <c r="B248" s="13">
        <v>47</v>
      </c>
      <c r="C248">
        <f>VLOOKUP('State Bond Rating'!B49,Coding!M$3:N$15,2,FALSE)</f>
        <v>3</v>
      </c>
      <c r="D248">
        <f t="shared" si="60"/>
        <v>23</v>
      </c>
      <c r="E248" s="131">
        <f t="shared" si="61"/>
        <v>0.92</v>
      </c>
      <c r="F248">
        <f>VLOOKUP('State Bond Rating'!C49,Coding!P$3:Q$15,2,FALSE)</f>
        <v>2</v>
      </c>
      <c r="G248" s="126">
        <f t="shared" si="62"/>
        <v>34</v>
      </c>
      <c r="H248" s="129">
        <f t="shared" si="63"/>
        <v>0.97142857142857142</v>
      </c>
      <c r="I248">
        <f>VLOOKUP('State Bond Rating'!D49,Coding!S$3:T$15,2,FALSE)</f>
        <v>3</v>
      </c>
      <c r="J248" s="126">
        <f t="shared" si="64"/>
        <v>17</v>
      </c>
      <c r="K248" s="99">
        <f t="shared" si="65"/>
        <v>0.89473684210526316</v>
      </c>
      <c r="L248" s="97">
        <f>(E248+H248+K248)/3</f>
        <v>0.92872180451127828</v>
      </c>
      <c r="M248" s="119">
        <v>0</v>
      </c>
      <c r="N248" s="70">
        <v>1</v>
      </c>
      <c r="O248" s="89">
        <v>1</v>
      </c>
      <c r="P248" s="89">
        <v>0</v>
      </c>
      <c r="Q248" s="89" t="str">
        <f t="shared" si="77"/>
        <v>110</v>
      </c>
      <c r="R248" s="89">
        <v>2</v>
      </c>
      <c r="S248" s="89">
        <f t="shared" si="67"/>
        <v>0</v>
      </c>
      <c r="T248" s="89">
        <f t="shared" si="68"/>
        <v>0</v>
      </c>
      <c r="U248" s="89">
        <v>1</v>
      </c>
      <c r="V248" s="89">
        <f t="shared" si="70"/>
        <v>0</v>
      </c>
      <c r="W248" s="89">
        <f t="shared" si="71"/>
        <v>0</v>
      </c>
      <c r="X248" s="89">
        <f t="shared" si="72"/>
        <v>1</v>
      </c>
      <c r="Y248" s="71">
        <v>6.5</v>
      </c>
      <c r="Z248" s="85">
        <v>36660</v>
      </c>
      <c r="AA248">
        <v>0</v>
      </c>
      <c r="AB248">
        <v>0</v>
      </c>
      <c r="AC248" s="71">
        <v>0</v>
      </c>
      <c r="AD248" s="67">
        <v>34596.480000000003</v>
      </c>
      <c r="AE248" s="76">
        <v>6178645</v>
      </c>
      <c r="AF248" s="67">
        <v>270385</v>
      </c>
      <c r="AG248" s="83">
        <v>0</v>
      </c>
      <c r="AH248" s="83">
        <v>0</v>
      </c>
      <c r="AI248" s="93">
        <v>13895346</v>
      </c>
      <c r="AJ248" s="93">
        <f t="shared" si="73"/>
        <v>13895.346</v>
      </c>
      <c r="AK248" s="117">
        <f t="shared" si="74"/>
        <v>5.1390964735469793E-2</v>
      </c>
      <c r="AL248" s="67">
        <v>5027</v>
      </c>
      <c r="AM248" s="100">
        <f t="shared" si="75"/>
        <v>1.8592007692734434</v>
      </c>
    </row>
    <row r="249" spans="1:39">
      <c r="A249" s="11">
        <v>2004</v>
      </c>
      <c r="B249" s="13">
        <v>48</v>
      </c>
      <c r="C249">
        <f>VLOOKUP('State Bond Rating'!B50,Coding!M$3:N$15,2,FALSE)</f>
        <v>4</v>
      </c>
      <c r="D249">
        <f t="shared" si="60"/>
        <v>22</v>
      </c>
      <c r="E249" s="131">
        <f t="shared" si="61"/>
        <v>0.88</v>
      </c>
      <c r="F249">
        <f>VLOOKUP('State Bond Rating'!C50,Coding!P$3:Q$15,2,FALSE)</f>
        <v>4</v>
      </c>
      <c r="G249" s="126">
        <f t="shared" si="62"/>
        <v>32</v>
      </c>
      <c r="H249" s="129">
        <f t="shared" si="63"/>
        <v>0.91428571428571426</v>
      </c>
      <c r="I249">
        <f>VLOOKUP('State Bond Rating'!D50,Coding!S$3:T$15,2,FALSE)</f>
        <v>4</v>
      </c>
      <c r="J249" s="126">
        <f t="shared" si="64"/>
        <v>16</v>
      </c>
      <c r="K249" s="99">
        <f t="shared" si="65"/>
        <v>0.84210526315789469</v>
      </c>
      <c r="L249" s="97">
        <f>(E249+H249+K249)/3</f>
        <v>0.87879699248120302</v>
      </c>
      <c r="M249" s="119">
        <v>0</v>
      </c>
      <c r="N249" s="70">
        <v>1</v>
      </c>
      <c r="O249" s="89">
        <v>1</v>
      </c>
      <c r="P249" s="89">
        <v>1</v>
      </c>
      <c r="Q249" s="89" t="str">
        <f t="shared" si="77"/>
        <v>111</v>
      </c>
      <c r="R249" s="89">
        <v>1</v>
      </c>
      <c r="S249" s="89">
        <f t="shared" si="67"/>
        <v>1</v>
      </c>
      <c r="T249" s="89">
        <f t="shared" si="68"/>
        <v>0</v>
      </c>
      <c r="U249" s="89">
        <f t="shared" si="69"/>
        <v>0</v>
      </c>
      <c r="V249" s="89">
        <f t="shared" si="70"/>
        <v>0</v>
      </c>
      <c r="W249" s="89">
        <f t="shared" si="71"/>
        <v>0</v>
      </c>
      <c r="X249" s="89">
        <f t="shared" si="72"/>
        <v>0</v>
      </c>
      <c r="Y249" s="71">
        <v>5.2</v>
      </c>
      <c r="Z249" s="85">
        <v>25595</v>
      </c>
      <c r="AA249">
        <v>0</v>
      </c>
      <c r="AB249">
        <v>0</v>
      </c>
      <c r="AC249" s="71">
        <v>0</v>
      </c>
      <c r="AD249" s="67">
        <v>3468.5639999999999</v>
      </c>
      <c r="AE249" s="76">
        <v>1816438</v>
      </c>
      <c r="AF249" s="67">
        <v>49519</v>
      </c>
      <c r="AG249" s="83">
        <v>0</v>
      </c>
      <c r="AH249" s="83">
        <v>0</v>
      </c>
      <c r="AI249" s="93">
        <v>3749013</v>
      </c>
      <c r="AJ249" s="93">
        <f t="shared" si="73"/>
        <v>3749.0129999999999</v>
      </c>
      <c r="AK249" s="117">
        <f t="shared" si="74"/>
        <v>7.5708576505987599E-2</v>
      </c>
      <c r="AL249" s="67">
        <v>290</v>
      </c>
      <c r="AM249" s="100">
        <f t="shared" si="75"/>
        <v>0.58563379712837493</v>
      </c>
    </row>
    <row r="250" spans="1:39">
      <c r="A250" s="11">
        <v>2004</v>
      </c>
      <c r="B250" s="13">
        <v>49</v>
      </c>
      <c r="C250">
        <f>VLOOKUP('State Bond Rating'!B51,Coding!M$3:N$15,2,FALSE)</f>
        <v>4</v>
      </c>
      <c r="D250">
        <f t="shared" si="60"/>
        <v>22</v>
      </c>
      <c r="E250" s="131">
        <f t="shared" si="61"/>
        <v>0.88</v>
      </c>
      <c r="F250">
        <f>VLOOKUP('State Bond Rating'!C51,Coding!P$3:Q$15,2,FALSE)</f>
        <v>4</v>
      </c>
      <c r="G250" s="126">
        <f t="shared" si="62"/>
        <v>32</v>
      </c>
      <c r="H250" s="129">
        <f t="shared" si="63"/>
        <v>0.91428571428571426</v>
      </c>
      <c r="I250">
        <f>VLOOKUP('State Bond Rating'!D51,Coding!S$3:T$15,2,FALSE)</f>
        <v>4</v>
      </c>
      <c r="J250" s="126">
        <f t="shared" si="64"/>
        <v>16</v>
      </c>
      <c r="K250" s="99">
        <f t="shared" si="65"/>
        <v>0.84210526315789469</v>
      </c>
      <c r="L250" s="97">
        <f>(E250+H250+K250)/3</f>
        <v>0.87879699248120302</v>
      </c>
      <c r="M250" s="119">
        <v>0</v>
      </c>
      <c r="N250" s="70">
        <v>1</v>
      </c>
      <c r="O250" s="89">
        <v>0</v>
      </c>
      <c r="P250" s="89">
        <v>0</v>
      </c>
      <c r="Q250" s="89" t="str">
        <f t="shared" si="77"/>
        <v>100</v>
      </c>
      <c r="R250" s="89">
        <v>2</v>
      </c>
      <c r="S250" s="89">
        <f t="shared" si="67"/>
        <v>0</v>
      </c>
      <c r="T250" s="89">
        <f t="shared" si="68"/>
        <v>0</v>
      </c>
      <c r="U250" s="89">
        <f t="shared" si="69"/>
        <v>1</v>
      </c>
      <c r="V250" s="89">
        <f t="shared" si="70"/>
        <v>0</v>
      </c>
      <c r="W250" s="89">
        <f t="shared" si="71"/>
        <v>0</v>
      </c>
      <c r="X250" s="89">
        <f t="shared" si="72"/>
        <v>1</v>
      </c>
      <c r="Y250" s="71">
        <v>5</v>
      </c>
      <c r="Z250" s="85">
        <v>33246</v>
      </c>
      <c r="AA250">
        <v>0</v>
      </c>
      <c r="AB250">
        <v>0</v>
      </c>
      <c r="AC250" s="71">
        <v>0</v>
      </c>
      <c r="AD250" s="67">
        <v>17545.080999999998</v>
      </c>
      <c r="AE250" s="76">
        <v>5514026</v>
      </c>
      <c r="AF250" s="67">
        <v>215990</v>
      </c>
      <c r="AG250" s="83">
        <v>0</v>
      </c>
      <c r="AH250" s="83">
        <v>0</v>
      </c>
      <c r="AI250" s="93">
        <v>12638266</v>
      </c>
      <c r="AJ250" s="93">
        <f t="shared" si="73"/>
        <v>12638.266</v>
      </c>
      <c r="AK250" s="117">
        <f t="shared" si="74"/>
        <v>5.851319968517061E-2</v>
      </c>
      <c r="AL250" s="67">
        <v>3826</v>
      </c>
      <c r="AM250" s="100">
        <f t="shared" si="75"/>
        <v>1.7713783045511367</v>
      </c>
    </row>
    <row r="251" spans="1:39" s="20" customFormat="1" ht="16" thickBot="1">
      <c r="A251" s="18">
        <v>2004</v>
      </c>
      <c r="B251" s="22">
        <v>50</v>
      </c>
      <c r="C251" s="20">
        <f>VLOOKUP('State Bond Rating'!B52,Coding!M$3:N$15,2,FALSE)</f>
        <v>3</v>
      </c>
      <c r="D251" s="20">
        <f t="shared" si="60"/>
        <v>23</v>
      </c>
      <c r="E251" s="138">
        <f t="shared" si="61"/>
        <v>0.92</v>
      </c>
      <c r="F251" s="20">
        <f>VLOOKUP('State Bond Rating'!C52,Coding!P$3:Q$15,2,FALSE)</f>
        <v>12</v>
      </c>
      <c r="G251" s="20">
        <f t="shared" si="62"/>
        <v>24</v>
      </c>
      <c r="H251" s="139">
        <f t="shared" si="63"/>
        <v>0.68571428571428572</v>
      </c>
      <c r="I251" s="20">
        <f>VLOOKUP('State Bond Rating'!D52,Coding!S$3:T$15,2,FALSE)</f>
        <v>12</v>
      </c>
      <c r="J251" s="20">
        <f t="shared" si="64"/>
        <v>8</v>
      </c>
      <c r="K251" s="105">
        <f t="shared" si="65"/>
        <v>0.42105263157894735</v>
      </c>
      <c r="L251" s="106">
        <f>E251</f>
        <v>0.92</v>
      </c>
      <c r="M251" s="140">
        <v>0</v>
      </c>
      <c r="N251" s="72">
        <v>1</v>
      </c>
      <c r="O251" s="72">
        <v>0</v>
      </c>
      <c r="P251" s="72">
        <v>0</v>
      </c>
      <c r="Q251" s="72" t="str">
        <f t="shared" si="77"/>
        <v>100</v>
      </c>
      <c r="R251" s="72">
        <v>2</v>
      </c>
      <c r="S251" s="72">
        <f t="shared" si="67"/>
        <v>0</v>
      </c>
      <c r="T251" s="72">
        <f t="shared" si="68"/>
        <v>0</v>
      </c>
      <c r="U251" s="72">
        <f t="shared" si="69"/>
        <v>1</v>
      </c>
      <c r="V251" s="72">
        <f t="shared" si="70"/>
        <v>0</v>
      </c>
      <c r="W251" s="72">
        <f t="shared" si="71"/>
        <v>0</v>
      </c>
      <c r="X251" s="72">
        <f t="shared" si="72"/>
        <v>1</v>
      </c>
      <c r="Y251" s="20">
        <v>3.9</v>
      </c>
      <c r="Z251" s="86">
        <v>34974</v>
      </c>
      <c r="AA251" s="20">
        <v>0</v>
      </c>
      <c r="AB251" s="20">
        <v>0</v>
      </c>
      <c r="AC251" s="72">
        <v>0</v>
      </c>
      <c r="AD251" s="68">
        <v>925.822</v>
      </c>
      <c r="AE251" s="77">
        <v>509106</v>
      </c>
      <c r="AF251" s="68">
        <v>23466</v>
      </c>
      <c r="AG251" s="84">
        <v>0</v>
      </c>
      <c r="AH251" s="84">
        <v>0</v>
      </c>
      <c r="AI251" s="96">
        <v>1504777</v>
      </c>
      <c r="AJ251" s="96">
        <f t="shared" si="73"/>
        <v>1504.777</v>
      </c>
      <c r="AK251" s="118">
        <f t="shared" si="74"/>
        <v>6.4125841643228501E-2</v>
      </c>
      <c r="AL251" s="68">
        <v>444</v>
      </c>
      <c r="AM251" s="107">
        <f t="shared" si="75"/>
        <v>1.8920992073638454</v>
      </c>
    </row>
    <row r="252" spans="1:39" ht="16" thickTop="1">
      <c r="A252" s="16">
        <v>2005</v>
      </c>
      <c r="B252" s="21">
        <v>1</v>
      </c>
      <c r="C252">
        <f>VLOOKUP('State Bond Rating'!G3,Coding!M$3:N$15,2,FALSE)</f>
        <v>3</v>
      </c>
      <c r="D252">
        <f t="shared" si="60"/>
        <v>23</v>
      </c>
      <c r="E252" s="131">
        <f t="shared" si="61"/>
        <v>0.92</v>
      </c>
      <c r="F252">
        <f>VLOOKUP('State Bond Rating'!H3,Coding!P$3:Q$15,2,FALSE)</f>
        <v>3</v>
      </c>
      <c r="G252" s="126">
        <f t="shared" si="62"/>
        <v>33</v>
      </c>
      <c r="H252" s="129">
        <f t="shared" si="63"/>
        <v>0.94285714285714284</v>
      </c>
      <c r="I252">
        <f>VLOOKUP('State Bond Rating'!I3, Coding!S$3:T$15,2,FALSE)</f>
        <v>3</v>
      </c>
      <c r="J252" s="126">
        <f t="shared" si="64"/>
        <v>17</v>
      </c>
      <c r="K252" s="99">
        <f t="shared" si="65"/>
        <v>0.89473684210526316</v>
      </c>
      <c r="L252" s="97">
        <f>(E252+H252+K252)/3</f>
        <v>0.91919799498746879</v>
      </c>
      <c r="M252" s="119">
        <v>0</v>
      </c>
      <c r="N252" s="70">
        <v>0</v>
      </c>
      <c r="O252" s="89">
        <v>1</v>
      </c>
      <c r="P252" s="89">
        <v>1</v>
      </c>
      <c r="Q252" s="89" t="str">
        <f t="shared" si="77"/>
        <v>011</v>
      </c>
      <c r="R252" s="71">
        <v>2</v>
      </c>
      <c r="S252" s="89">
        <f t="shared" si="67"/>
        <v>0</v>
      </c>
      <c r="T252" s="89">
        <f t="shared" si="68"/>
        <v>0</v>
      </c>
      <c r="U252" s="89">
        <f t="shared" si="69"/>
        <v>0</v>
      </c>
      <c r="V252" s="89">
        <f t="shared" si="70"/>
        <v>1</v>
      </c>
      <c r="W252" s="89">
        <f t="shared" si="71"/>
        <v>0</v>
      </c>
      <c r="X252" s="89">
        <f t="shared" si="72"/>
        <v>1</v>
      </c>
      <c r="Y252" s="71">
        <v>5.3</v>
      </c>
      <c r="Z252" s="85">
        <v>29802</v>
      </c>
      <c r="AA252">
        <v>0</v>
      </c>
      <c r="AB252">
        <v>0</v>
      </c>
      <c r="AC252" s="71">
        <v>0</v>
      </c>
      <c r="AD252" s="67">
        <v>16270.200999999999</v>
      </c>
      <c r="AE252" s="76">
        <v>4569805</v>
      </c>
      <c r="AF252" s="67">
        <v>156750</v>
      </c>
      <c r="AG252" s="83">
        <v>0</v>
      </c>
      <c r="AH252" s="83">
        <v>0</v>
      </c>
      <c r="AI252" s="93">
        <v>7774147</v>
      </c>
      <c r="AJ252" s="93">
        <f t="shared" si="73"/>
        <v>7774.1469999999999</v>
      </c>
      <c r="AK252" s="117">
        <f t="shared" si="74"/>
        <v>4.9595834130781502E-2</v>
      </c>
      <c r="AL252" s="67">
        <v>2647</v>
      </c>
      <c r="AM252" s="100">
        <f t="shared" si="75"/>
        <v>1.6886762360446572</v>
      </c>
    </row>
    <row r="253" spans="1:39">
      <c r="A253" s="11">
        <v>2005</v>
      </c>
      <c r="B253" s="13">
        <v>2</v>
      </c>
      <c r="C253">
        <f>VLOOKUP('State Bond Rating'!G4,Coding!M$3:N$15,2,FALSE)</f>
        <v>3</v>
      </c>
      <c r="D253">
        <f t="shared" si="60"/>
        <v>23</v>
      </c>
      <c r="E253" s="131">
        <f t="shared" si="61"/>
        <v>0.92</v>
      </c>
      <c r="F253">
        <f>VLOOKUP('State Bond Rating'!H4,Coding!P$3:Q$15,2,FALSE)</f>
        <v>3</v>
      </c>
      <c r="G253" s="126">
        <f t="shared" si="62"/>
        <v>33</v>
      </c>
      <c r="H253" s="129">
        <f t="shared" si="63"/>
        <v>0.94285714285714284</v>
      </c>
      <c r="I253">
        <f>VLOOKUP('State Bond Rating'!I4, Coding!S$3:T$15,2,FALSE)</f>
        <v>3</v>
      </c>
      <c r="J253" s="126">
        <f t="shared" si="64"/>
        <v>17</v>
      </c>
      <c r="K253" s="99">
        <f t="shared" si="65"/>
        <v>0.89473684210526316</v>
      </c>
      <c r="L253" s="97">
        <f>(E253+H253+K253)/3</f>
        <v>0.91919799498746879</v>
      </c>
      <c r="M253" s="119">
        <v>0</v>
      </c>
      <c r="N253" s="70">
        <v>0</v>
      </c>
      <c r="O253" s="89">
        <v>0</v>
      </c>
      <c r="P253" s="89">
        <v>0</v>
      </c>
      <c r="Q253" s="89" t="str">
        <f t="shared" ref="Q253:Q316" si="78">N253&amp;O253&amp;P253</f>
        <v>000</v>
      </c>
      <c r="R253" s="89">
        <v>0</v>
      </c>
      <c r="S253" s="89">
        <f t="shared" si="67"/>
        <v>0</v>
      </c>
      <c r="T253" s="89">
        <f t="shared" si="68"/>
        <v>1</v>
      </c>
      <c r="U253" s="89">
        <f t="shared" si="69"/>
        <v>0</v>
      </c>
      <c r="V253" s="89">
        <f t="shared" si="70"/>
        <v>0</v>
      </c>
      <c r="W253" s="89">
        <f t="shared" si="71"/>
        <v>0</v>
      </c>
      <c r="X253" s="89">
        <f t="shared" si="72"/>
        <v>0</v>
      </c>
      <c r="Y253" s="71">
        <v>7.4</v>
      </c>
      <c r="Z253" s="85">
        <v>38876</v>
      </c>
      <c r="AA253">
        <v>0</v>
      </c>
      <c r="AB253">
        <v>0</v>
      </c>
      <c r="AC253" s="71">
        <v>0</v>
      </c>
      <c r="AD253" s="67">
        <v>2991.5650000000001</v>
      </c>
      <c r="AE253" s="76">
        <v>666946</v>
      </c>
      <c r="AF253" s="67">
        <v>40063</v>
      </c>
      <c r="AG253" s="83">
        <v>0</v>
      </c>
      <c r="AH253" s="83">
        <v>0</v>
      </c>
      <c r="AI253" s="93">
        <v>1858311</v>
      </c>
      <c r="AJ253" s="93">
        <f t="shared" si="73"/>
        <v>1858.3109999999999</v>
      </c>
      <c r="AK253" s="117">
        <f t="shared" si="74"/>
        <v>4.6384719067468737E-2</v>
      </c>
      <c r="AL253" s="67">
        <v>387</v>
      </c>
      <c r="AM253" s="100">
        <f t="shared" si="75"/>
        <v>0.96597858373062429</v>
      </c>
    </row>
    <row r="254" spans="1:39">
      <c r="A254" s="11">
        <v>2005</v>
      </c>
      <c r="B254" s="13">
        <v>3</v>
      </c>
      <c r="C254">
        <f>VLOOKUP('State Bond Rating'!G5,Coding!M$3:N$15,2,FALSE)</f>
        <v>3</v>
      </c>
      <c r="D254">
        <f t="shared" si="60"/>
        <v>23</v>
      </c>
      <c r="E254" s="131">
        <f t="shared" si="61"/>
        <v>0.92</v>
      </c>
      <c r="F254">
        <v>4</v>
      </c>
      <c r="G254" s="126">
        <f t="shared" si="62"/>
        <v>32</v>
      </c>
      <c r="H254" s="129">
        <f t="shared" si="63"/>
        <v>0.91428571428571426</v>
      </c>
      <c r="I254">
        <f>VLOOKUP('State Bond Rating'!I5, Coding!S$3:T$15,2,FALSE)</f>
        <v>12</v>
      </c>
      <c r="J254" s="126">
        <f t="shared" si="64"/>
        <v>8</v>
      </c>
      <c r="K254" s="99">
        <f t="shared" si="65"/>
        <v>0.42105263157894735</v>
      </c>
      <c r="L254" s="97">
        <f>(E254+H254)/2</f>
        <v>0.91714285714285715</v>
      </c>
      <c r="M254" s="119">
        <v>0</v>
      </c>
      <c r="N254" s="70">
        <v>1</v>
      </c>
      <c r="O254" s="89">
        <v>0</v>
      </c>
      <c r="P254" s="89">
        <v>0</v>
      </c>
      <c r="Q254" s="89" t="str">
        <f t="shared" si="78"/>
        <v>100</v>
      </c>
      <c r="R254" s="89">
        <v>2</v>
      </c>
      <c r="S254" s="89">
        <f t="shared" si="67"/>
        <v>0</v>
      </c>
      <c r="T254" s="89">
        <f t="shared" si="68"/>
        <v>0</v>
      </c>
      <c r="U254" s="89">
        <f t="shared" si="69"/>
        <v>1</v>
      </c>
      <c r="V254" s="89">
        <f t="shared" si="70"/>
        <v>0</v>
      </c>
      <c r="W254" s="89">
        <f t="shared" si="71"/>
        <v>0</v>
      </c>
      <c r="X254" s="89">
        <f t="shared" si="72"/>
        <v>1</v>
      </c>
      <c r="Y254" s="71">
        <v>4.0999999999999996</v>
      </c>
      <c r="Z254" s="85">
        <v>32288</v>
      </c>
      <c r="AA254">
        <v>0</v>
      </c>
      <c r="AB254">
        <v>0</v>
      </c>
      <c r="AC254" s="71">
        <v>0</v>
      </c>
      <c r="AD254" s="67">
        <v>24792.418000000001</v>
      </c>
      <c r="AE254" s="76">
        <v>5839077</v>
      </c>
      <c r="AF254" s="67">
        <v>227358</v>
      </c>
      <c r="AG254" s="83">
        <v>8</v>
      </c>
      <c r="AH254" s="83">
        <v>8</v>
      </c>
      <c r="AI254" s="93">
        <v>11008428</v>
      </c>
      <c r="AJ254" s="93">
        <f t="shared" si="73"/>
        <v>11008.428</v>
      </c>
      <c r="AK254" s="117">
        <f t="shared" si="74"/>
        <v>4.8418916422558259E-2</v>
      </c>
      <c r="AL254" s="67">
        <v>1999</v>
      </c>
      <c r="AM254" s="100">
        <f t="shared" si="75"/>
        <v>0.87923011286165431</v>
      </c>
    </row>
    <row r="255" spans="1:39">
      <c r="A255" s="11">
        <v>2005</v>
      </c>
      <c r="B255" s="13">
        <v>4</v>
      </c>
      <c r="C255">
        <f>VLOOKUP('State Bond Rating'!G6,Coding!M$3:N$15,2,FALSE)</f>
        <v>3</v>
      </c>
      <c r="D255">
        <f t="shared" si="60"/>
        <v>23</v>
      </c>
      <c r="E255" s="131">
        <f t="shared" si="61"/>
        <v>0.92</v>
      </c>
      <c r="F255">
        <f>VLOOKUP('State Bond Rating'!H6,Coding!P$3:Q$15,2,FALSE)</f>
        <v>3</v>
      </c>
      <c r="G255" s="126">
        <f t="shared" si="62"/>
        <v>33</v>
      </c>
      <c r="H255" s="129">
        <f t="shared" si="63"/>
        <v>0.94285714285714284</v>
      </c>
      <c r="I255">
        <f>VLOOKUP('State Bond Rating'!I6, Coding!S$3:T$15,2,FALSE)</f>
        <v>12</v>
      </c>
      <c r="J255" s="126">
        <f t="shared" si="64"/>
        <v>8</v>
      </c>
      <c r="K255" s="99">
        <f t="shared" si="65"/>
        <v>0.42105263157894735</v>
      </c>
      <c r="L255" s="97">
        <f>(E255+H255)/2</f>
        <v>0.93142857142857149</v>
      </c>
      <c r="M255" s="119">
        <v>0</v>
      </c>
      <c r="N255" s="70">
        <v>0</v>
      </c>
      <c r="O255" s="89">
        <v>1</v>
      </c>
      <c r="P255" s="89">
        <v>1</v>
      </c>
      <c r="Q255" s="89" t="str">
        <f t="shared" si="78"/>
        <v>011</v>
      </c>
      <c r="R255" s="89">
        <v>2</v>
      </c>
      <c r="S255" s="89">
        <f t="shared" si="67"/>
        <v>0</v>
      </c>
      <c r="T255" s="89">
        <f t="shared" si="68"/>
        <v>0</v>
      </c>
      <c r="U255" s="89">
        <f t="shared" si="69"/>
        <v>0</v>
      </c>
      <c r="V255" s="89">
        <f t="shared" si="70"/>
        <v>1</v>
      </c>
      <c r="W255" s="89">
        <f t="shared" si="71"/>
        <v>0</v>
      </c>
      <c r="X255" s="89">
        <f t="shared" si="72"/>
        <v>1</v>
      </c>
      <c r="Y255" s="71">
        <v>5.4</v>
      </c>
      <c r="Z255" s="85">
        <v>27952</v>
      </c>
      <c r="AA255">
        <v>0</v>
      </c>
      <c r="AB255">
        <v>0</v>
      </c>
      <c r="AC255" s="71">
        <v>0</v>
      </c>
      <c r="AD255" s="67">
        <v>6904.2610000000004</v>
      </c>
      <c r="AE255" s="76">
        <v>2781097</v>
      </c>
      <c r="AF255" s="67">
        <v>90319</v>
      </c>
      <c r="AG255" s="83">
        <v>16</v>
      </c>
      <c r="AH255" s="83">
        <v>16</v>
      </c>
      <c r="AI255" s="93">
        <v>6538720</v>
      </c>
      <c r="AJ255" s="93">
        <f t="shared" si="73"/>
        <v>6538.72</v>
      </c>
      <c r="AK255" s="117">
        <f t="shared" si="74"/>
        <v>7.2395841406570044E-2</v>
      </c>
      <c r="AL255" s="67">
        <v>2880</v>
      </c>
      <c r="AM255" s="100">
        <f t="shared" si="75"/>
        <v>3.1886978376642792</v>
      </c>
    </row>
    <row r="256" spans="1:39">
      <c r="A256" s="11">
        <v>2005</v>
      </c>
      <c r="B256" s="13">
        <v>5</v>
      </c>
      <c r="C256">
        <f>VLOOKUP('State Bond Rating'!G7,Coding!M$3:N$15,2,FALSE)</f>
        <v>6</v>
      </c>
      <c r="D256">
        <f t="shared" si="60"/>
        <v>20</v>
      </c>
      <c r="E256" s="131">
        <f t="shared" si="61"/>
        <v>0.8</v>
      </c>
      <c r="F256">
        <f>VLOOKUP('State Bond Rating'!H7,Coding!P$3:Q$15,2,FALSE)</f>
        <v>6</v>
      </c>
      <c r="G256" s="126">
        <f t="shared" si="62"/>
        <v>30</v>
      </c>
      <c r="H256" s="129">
        <f t="shared" si="63"/>
        <v>0.8571428571428571</v>
      </c>
      <c r="I256">
        <f>VLOOKUP('State Bond Rating'!I7, Coding!S$3:T$15,2,FALSE)</f>
        <v>6</v>
      </c>
      <c r="J256" s="126">
        <f t="shared" si="64"/>
        <v>14</v>
      </c>
      <c r="K256" s="99">
        <f t="shared" si="65"/>
        <v>0.73684210526315785</v>
      </c>
      <c r="L256" s="97">
        <f>(E256+H256+K256)/3</f>
        <v>0.7979949874686717</v>
      </c>
      <c r="M256" s="119">
        <v>0</v>
      </c>
      <c r="N256" s="70">
        <v>0</v>
      </c>
      <c r="O256" s="89">
        <v>1</v>
      </c>
      <c r="P256" s="89">
        <v>1</v>
      </c>
      <c r="Q256" s="89" t="str">
        <f t="shared" si="78"/>
        <v>011</v>
      </c>
      <c r="R256" s="89">
        <v>2</v>
      </c>
      <c r="S256" s="89">
        <f t="shared" si="67"/>
        <v>0</v>
      </c>
      <c r="T256" s="89">
        <f t="shared" si="68"/>
        <v>0</v>
      </c>
      <c r="U256" s="89">
        <f t="shared" si="69"/>
        <v>0</v>
      </c>
      <c r="V256" s="89">
        <f t="shared" si="70"/>
        <v>1</v>
      </c>
      <c r="W256" s="89">
        <f t="shared" si="71"/>
        <v>0</v>
      </c>
      <c r="X256" s="89">
        <f t="shared" si="72"/>
        <v>1</v>
      </c>
      <c r="Y256" s="71">
        <v>5.8</v>
      </c>
      <c r="Z256" s="85">
        <v>39521</v>
      </c>
      <c r="AA256">
        <v>0</v>
      </c>
      <c r="AB256">
        <v>0</v>
      </c>
      <c r="AC256" s="71">
        <v>0</v>
      </c>
      <c r="AD256" s="67">
        <v>178613.17800000001</v>
      </c>
      <c r="AE256" s="76">
        <v>35827943</v>
      </c>
      <c r="AF256" s="67">
        <v>1766693</v>
      </c>
      <c r="AG256" s="83">
        <v>12</v>
      </c>
      <c r="AH256" s="83">
        <v>12</v>
      </c>
      <c r="AI256" s="93">
        <v>98434685</v>
      </c>
      <c r="AJ256" s="93">
        <f t="shared" si="73"/>
        <v>98434.684999999998</v>
      </c>
      <c r="AK256" s="117">
        <f t="shared" si="74"/>
        <v>5.5716915728991963E-2</v>
      </c>
      <c r="AL256" s="67">
        <v>24939</v>
      </c>
      <c r="AM256" s="100">
        <f t="shared" si="75"/>
        <v>1.4116204682986802</v>
      </c>
    </row>
    <row r="257" spans="1:39">
      <c r="A257" s="11">
        <v>2005</v>
      </c>
      <c r="B257" s="13">
        <v>6</v>
      </c>
      <c r="C257">
        <f>VLOOKUP('State Bond Rating'!G8,Coding!M$3:N$15,2,FALSE)</f>
        <v>4</v>
      </c>
      <c r="D257">
        <f t="shared" si="60"/>
        <v>22</v>
      </c>
      <c r="E257" s="131">
        <f t="shared" si="61"/>
        <v>0.88</v>
      </c>
      <c r="F257">
        <f>VLOOKUP('State Bond Rating'!H8,Coding!P$3:Q$15,2,FALSE)</f>
        <v>12</v>
      </c>
      <c r="G257" s="126">
        <f t="shared" si="62"/>
        <v>24</v>
      </c>
      <c r="H257" s="129">
        <f t="shared" si="63"/>
        <v>0.68571428571428572</v>
      </c>
      <c r="I257">
        <f>VLOOKUP('State Bond Rating'!I8, Coding!S$3:T$15,2,FALSE)</f>
        <v>12</v>
      </c>
      <c r="J257" s="126">
        <f t="shared" si="64"/>
        <v>8</v>
      </c>
      <c r="K257" s="99">
        <f t="shared" si="65"/>
        <v>0.42105263157894735</v>
      </c>
      <c r="L257" s="97">
        <f>E257</f>
        <v>0.88</v>
      </c>
      <c r="M257" s="119">
        <v>0</v>
      </c>
      <c r="N257" s="70">
        <v>0</v>
      </c>
      <c r="O257" s="89">
        <v>1</v>
      </c>
      <c r="P257" s="89">
        <v>1</v>
      </c>
      <c r="Q257" s="89" t="str">
        <f t="shared" si="78"/>
        <v>011</v>
      </c>
      <c r="R257" s="89">
        <v>2</v>
      </c>
      <c r="S257" s="89">
        <f t="shared" si="67"/>
        <v>0</v>
      </c>
      <c r="T257" s="89">
        <f t="shared" si="68"/>
        <v>0</v>
      </c>
      <c r="U257" s="89">
        <f t="shared" si="69"/>
        <v>0</v>
      </c>
      <c r="V257" s="89">
        <f t="shared" si="70"/>
        <v>1</v>
      </c>
      <c r="W257" s="89">
        <f t="shared" si="71"/>
        <v>0</v>
      </c>
      <c r="X257" s="89">
        <f t="shared" si="72"/>
        <v>1</v>
      </c>
      <c r="Y257" s="71">
        <v>4.9000000000000004</v>
      </c>
      <c r="Z257" s="85">
        <v>38025</v>
      </c>
      <c r="AA257">
        <v>0</v>
      </c>
      <c r="AB257">
        <v>0</v>
      </c>
      <c r="AC257" s="71">
        <v>0</v>
      </c>
      <c r="AD257" s="67">
        <v>26698.351999999999</v>
      </c>
      <c r="AE257" s="76">
        <v>4631888</v>
      </c>
      <c r="AF257" s="67">
        <v>220454</v>
      </c>
      <c r="AG257" s="83">
        <v>8</v>
      </c>
      <c r="AH257" s="83">
        <v>8</v>
      </c>
      <c r="AI257" s="93">
        <v>7648456</v>
      </c>
      <c r="AJ257" s="93">
        <f t="shared" si="73"/>
        <v>7648.4560000000001</v>
      </c>
      <c r="AK257" s="117">
        <f t="shared" si="74"/>
        <v>3.469411305759932E-2</v>
      </c>
      <c r="AL257" s="67">
        <v>2103</v>
      </c>
      <c r="AM257" s="100">
        <f t="shared" si="75"/>
        <v>0.95394050459506297</v>
      </c>
    </row>
    <row r="258" spans="1:39">
      <c r="A258" s="11">
        <v>2005</v>
      </c>
      <c r="B258" s="13">
        <v>7</v>
      </c>
      <c r="C258">
        <f>VLOOKUP('State Bond Rating'!G9,Coding!M$3:N$15,2,FALSE)</f>
        <v>3</v>
      </c>
      <c r="D258">
        <f t="shared" ref="D258:D321" si="79">25-(C258-1)</f>
        <v>23</v>
      </c>
      <c r="E258" s="131">
        <f t="shared" si="61"/>
        <v>0.92</v>
      </c>
      <c r="F258">
        <v>4</v>
      </c>
      <c r="G258" s="126">
        <f t="shared" si="62"/>
        <v>32</v>
      </c>
      <c r="H258" s="129">
        <f t="shared" si="63"/>
        <v>0.91428571428571426</v>
      </c>
      <c r="I258">
        <f>VLOOKUP('State Bond Rating'!I9, Coding!S$3:T$15,2,FALSE)</f>
        <v>3</v>
      </c>
      <c r="J258" s="126">
        <f t="shared" si="64"/>
        <v>17</v>
      </c>
      <c r="K258" s="99">
        <f t="shared" si="65"/>
        <v>0.89473684210526316</v>
      </c>
      <c r="L258" s="97">
        <f>(E258+H258+K258)/3</f>
        <v>0.90967418546365908</v>
      </c>
      <c r="M258" s="119">
        <v>0</v>
      </c>
      <c r="N258" s="70">
        <v>0</v>
      </c>
      <c r="O258" s="89">
        <v>1</v>
      </c>
      <c r="P258" s="89">
        <v>1</v>
      </c>
      <c r="Q258" s="89" t="str">
        <f t="shared" si="78"/>
        <v>011</v>
      </c>
      <c r="R258" s="89">
        <v>2</v>
      </c>
      <c r="S258" s="89">
        <f t="shared" si="67"/>
        <v>0</v>
      </c>
      <c r="T258" s="89">
        <f t="shared" si="68"/>
        <v>0</v>
      </c>
      <c r="U258" s="89">
        <f t="shared" si="69"/>
        <v>0</v>
      </c>
      <c r="V258" s="89">
        <f t="shared" si="70"/>
        <v>1</v>
      </c>
      <c r="W258" s="89">
        <f t="shared" si="71"/>
        <v>0</v>
      </c>
      <c r="X258" s="89">
        <f t="shared" si="72"/>
        <v>1</v>
      </c>
      <c r="Y258" s="71">
        <v>4.7</v>
      </c>
      <c r="Z258" s="85">
        <v>50226</v>
      </c>
      <c r="AA258">
        <v>0</v>
      </c>
      <c r="AB258">
        <v>0</v>
      </c>
      <c r="AC258" s="71">
        <v>0</v>
      </c>
      <c r="AD258" s="67">
        <v>8003.0119999999997</v>
      </c>
      <c r="AE258" s="76">
        <v>3506956</v>
      </c>
      <c r="AF258" s="67">
        <v>210170</v>
      </c>
      <c r="AG258" s="83">
        <v>0</v>
      </c>
      <c r="AH258" s="83">
        <v>0</v>
      </c>
      <c r="AI258" s="93">
        <v>11584728</v>
      </c>
      <c r="AJ258" s="93">
        <f t="shared" si="73"/>
        <v>11584.727999999999</v>
      </c>
      <c r="AK258" s="117">
        <f t="shared" si="74"/>
        <v>5.5120749869153537E-2</v>
      </c>
      <c r="AL258" s="67">
        <v>374</v>
      </c>
      <c r="AM258" s="100">
        <f t="shared" si="75"/>
        <v>0.17795118237617166</v>
      </c>
    </row>
    <row r="259" spans="1:39">
      <c r="A259" s="11">
        <v>2005</v>
      </c>
      <c r="B259" s="13">
        <v>8</v>
      </c>
      <c r="C259">
        <f>VLOOKUP('State Bond Rating'!G10,Coding!M$3:N$15,2,FALSE)</f>
        <v>1</v>
      </c>
      <c r="D259">
        <f t="shared" si="79"/>
        <v>25</v>
      </c>
      <c r="E259" s="131">
        <f t="shared" ref="E259:E322" si="80">D259/25</f>
        <v>1</v>
      </c>
      <c r="F259">
        <f>VLOOKUP('State Bond Rating'!H10,Coding!P$3:Q$15,2,FALSE)</f>
        <v>1</v>
      </c>
      <c r="G259" s="126">
        <f t="shared" ref="G259:G322" si="81">35-(F259-1)</f>
        <v>35</v>
      </c>
      <c r="H259" s="129">
        <f t="shared" ref="H259:H322" si="82">G259/35</f>
        <v>1</v>
      </c>
      <c r="I259">
        <f>VLOOKUP('State Bond Rating'!I10, Coding!S$3:T$15,2,FALSE)</f>
        <v>1</v>
      </c>
      <c r="J259" s="126">
        <f t="shared" ref="J259:J322" si="83">19-(I259-1)</f>
        <v>19</v>
      </c>
      <c r="K259" s="99">
        <f t="shared" ref="K259:K322" si="84">J259/19</f>
        <v>1</v>
      </c>
      <c r="L259" s="97">
        <f>(E259+H259+K259)/3</f>
        <v>1</v>
      </c>
      <c r="M259" s="119">
        <v>0</v>
      </c>
      <c r="N259" s="70">
        <v>1</v>
      </c>
      <c r="O259" s="89">
        <v>0</v>
      </c>
      <c r="P259" s="89">
        <v>1</v>
      </c>
      <c r="Q259" s="89" t="str">
        <f t="shared" si="78"/>
        <v>101</v>
      </c>
      <c r="R259" s="89">
        <v>2</v>
      </c>
      <c r="S259" s="89">
        <f t="shared" ref="S259:S322" si="85">IF(Q259="111",1,0)</f>
        <v>0</v>
      </c>
      <c r="T259" s="89">
        <f t="shared" ref="T259:T322" si="86">IF(Q259="000",1,0)</f>
        <v>0</v>
      </c>
      <c r="U259" s="89">
        <v>1</v>
      </c>
      <c r="V259" s="89">
        <f t="shared" ref="V259:V322" si="87">IF(Q259="011",1,0)</f>
        <v>0</v>
      </c>
      <c r="W259" s="89">
        <f t="shared" ref="W259:W322" si="88">IF(Q259="211",1,0)</f>
        <v>0</v>
      </c>
      <c r="X259" s="89">
        <f t="shared" ref="X259:X322" si="89">IF(U259+V259+W259=1,1,0)</f>
        <v>1</v>
      </c>
      <c r="Y259" s="71">
        <v>4.3</v>
      </c>
      <c r="Z259" s="85">
        <v>39469</v>
      </c>
      <c r="AA259">
        <v>0</v>
      </c>
      <c r="AB259">
        <v>0</v>
      </c>
      <c r="AC259" s="71">
        <v>0</v>
      </c>
      <c r="AD259" s="67">
        <v>1875.777</v>
      </c>
      <c r="AE259" s="76">
        <v>845150</v>
      </c>
      <c r="AF259" s="67">
        <v>53247</v>
      </c>
      <c r="AG259" s="83">
        <v>0</v>
      </c>
      <c r="AH259" s="83">
        <v>0</v>
      </c>
      <c r="AI259" s="93">
        <v>2590217</v>
      </c>
      <c r="AJ259" s="93">
        <f t="shared" ref="AJ259:AJ322" si="90">AI259/1000</f>
        <v>2590.2170000000001</v>
      </c>
      <c r="AK259" s="117">
        <f t="shared" ref="AK259:AK322" si="91">AJ259/AF259</f>
        <v>4.8645313350986909E-2</v>
      </c>
      <c r="AL259" s="67">
        <v>414</v>
      </c>
      <c r="AM259" s="100">
        <f t="shared" ref="AM259:AM322" si="92">(AL259/AF259)*100</f>
        <v>0.77750859203335398</v>
      </c>
    </row>
    <row r="260" spans="1:39">
      <c r="A260" s="11">
        <v>2005</v>
      </c>
      <c r="B260" s="13">
        <v>9</v>
      </c>
      <c r="C260">
        <f>VLOOKUP('State Bond Rating'!G11,Coding!M$3:N$15,2,FALSE)</f>
        <v>1</v>
      </c>
      <c r="D260">
        <f t="shared" si="79"/>
        <v>25</v>
      </c>
      <c r="E260" s="131">
        <f t="shared" si="80"/>
        <v>1</v>
      </c>
      <c r="F260">
        <f>VLOOKUP('State Bond Rating'!H11,Coding!P$3:Q$15,2,FALSE)</f>
        <v>2</v>
      </c>
      <c r="G260" s="126">
        <f t="shared" si="81"/>
        <v>34</v>
      </c>
      <c r="H260" s="129">
        <f t="shared" si="82"/>
        <v>0.97142857142857142</v>
      </c>
      <c r="I260">
        <f>VLOOKUP('State Bond Rating'!I11, Coding!S$3:T$15,2,FALSE)</f>
        <v>2</v>
      </c>
      <c r="J260" s="126">
        <f t="shared" si="83"/>
        <v>18</v>
      </c>
      <c r="K260" s="99">
        <f t="shared" si="84"/>
        <v>0.94736842105263153</v>
      </c>
      <c r="L260" s="97">
        <f>(E260+H260+K260)/3</f>
        <v>0.97293233082706765</v>
      </c>
      <c r="M260" s="119">
        <v>0</v>
      </c>
      <c r="N260" s="70">
        <v>0</v>
      </c>
      <c r="O260" s="89">
        <v>0</v>
      </c>
      <c r="P260" s="89">
        <v>0</v>
      </c>
      <c r="Q260" s="89" t="str">
        <f t="shared" si="78"/>
        <v>000</v>
      </c>
      <c r="R260" s="89">
        <v>0</v>
      </c>
      <c r="S260" s="89">
        <f t="shared" si="85"/>
        <v>0</v>
      </c>
      <c r="T260" s="89">
        <f t="shared" si="86"/>
        <v>1</v>
      </c>
      <c r="U260" s="89">
        <f t="shared" ref="U260:U322" si="93">IF(Q260="100",1,0)</f>
        <v>0</v>
      </c>
      <c r="V260" s="89">
        <f t="shared" si="87"/>
        <v>0</v>
      </c>
      <c r="W260" s="89">
        <f t="shared" si="88"/>
        <v>0</v>
      </c>
      <c r="X260" s="89">
        <f t="shared" si="89"/>
        <v>0</v>
      </c>
      <c r="Y260" s="71">
        <v>4.3</v>
      </c>
      <c r="Z260" s="85">
        <v>36268</v>
      </c>
      <c r="AA260">
        <v>0</v>
      </c>
      <c r="AB260">
        <v>0</v>
      </c>
      <c r="AC260" s="71">
        <v>0</v>
      </c>
      <c r="AD260" s="67">
        <v>85005.089000000007</v>
      </c>
      <c r="AE260" s="76">
        <v>17842038</v>
      </c>
      <c r="AF260" s="67">
        <v>700267</v>
      </c>
      <c r="AG260" s="83">
        <v>8</v>
      </c>
      <c r="AH260" s="83">
        <v>8</v>
      </c>
      <c r="AI260" s="93">
        <v>33894971</v>
      </c>
      <c r="AJ260" s="93">
        <f t="shared" si="90"/>
        <v>33894.970999999998</v>
      </c>
      <c r="AK260" s="117">
        <f t="shared" si="91"/>
        <v>4.8402924884365532E-2</v>
      </c>
      <c r="AL260" s="67">
        <v>6041</v>
      </c>
      <c r="AM260" s="100">
        <f t="shared" si="92"/>
        <v>0.86267095265091742</v>
      </c>
    </row>
    <row r="261" spans="1:39">
      <c r="A261" s="11">
        <v>2005</v>
      </c>
      <c r="B261" s="13">
        <v>10</v>
      </c>
      <c r="C261">
        <f>VLOOKUP('State Bond Rating'!G12,Coding!M$3:N$15,2,FALSE)</f>
        <v>1</v>
      </c>
      <c r="D261">
        <f t="shared" si="79"/>
        <v>25</v>
      </c>
      <c r="E261" s="131">
        <f t="shared" si="80"/>
        <v>1</v>
      </c>
      <c r="F261">
        <f>VLOOKUP('State Bond Rating'!H12,Coding!P$3:Q$15,2,FALSE)</f>
        <v>1</v>
      </c>
      <c r="G261" s="126">
        <f t="shared" si="81"/>
        <v>35</v>
      </c>
      <c r="H261" s="129">
        <f t="shared" si="82"/>
        <v>1</v>
      </c>
      <c r="I261">
        <f>VLOOKUP('State Bond Rating'!I12, Coding!S$3:T$15,2,FALSE)</f>
        <v>1</v>
      </c>
      <c r="J261" s="126">
        <f t="shared" si="83"/>
        <v>19</v>
      </c>
      <c r="K261" s="99">
        <f t="shared" si="84"/>
        <v>1</v>
      </c>
      <c r="L261" s="97">
        <f>(E261+H261+K261)/3</f>
        <v>1</v>
      </c>
      <c r="M261" s="119">
        <v>0</v>
      </c>
      <c r="N261" s="70">
        <v>0</v>
      </c>
      <c r="O261" s="89">
        <v>0</v>
      </c>
      <c r="P261" s="89">
        <v>0</v>
      </c>
      <c r="Q261" s="89" t="str">
        <f t="shared" si="78"/>
        <v>000</v>
      </c>
      <c r="R261" s="89">
        <v>0</v>
      </c>
      <c r="S261" s="89">
        <f t="shared" si="85"/>
        <v>0</v>
      </c>
      <c r="T261" s="89">
        <f t="shared" si="86"/>
        <v>1</v>
      </c>
      <c r="U261" s="89">
        <f t="shared" si="93"/>
        <v>0</v>
      </c>
      <c r="V261" s="89">
        <f t="shared" si="87"/>
        <v>0</v>
      </c>
      <c r="W261" s="89">
        <f t="shared" si="88"/>
        <v>0</v>
      </c>
      <c r="X261" s="89">
        <f t="shared" si="89"/>
        <v>0</v>
      </c>
      <c r="Y261" s="71">
        <v>4.8</v>
      </c>
      <c r="Z261" s="85">
        <v>33266</v>
      </c>
      <c r="AA261">
        <v>0</v>
      </c>
      <c r="AB261">
        <v>0</v>
      </c>
      <c r="AC261" s="71">
        <v>0</v>
      </c>
      <c r="AD261" s="67">
        <v>29728.723000000002</v>
      </c>
      <c r="AE261" s="76">
        <v>8925922</v>
      </c>
      <c r="AF261" s="67">
        <v>388342</v>
      </c>
      <c r="AG261" s="83">
        <v>0</v>
      </c>
      <c r="AH261" s="83">
        <v>0</v>
      </c>
      <c r="AI261" s="93">
        <v>15665563</v>
      </c>
      <c r="AJ261" s="93">
        <f t="shared" si="90"/>
        <v>15665.563</v>
      </c>
      <c r="AK261" s="117">
        <f t="shared" si="91"/>
        <v>4.0339605296362484E-2</v>
      </c>
      <c r="AL261" s="67">
        <v>3555</v>
      </c>
      <c r="AM261" s="100">
        <f t="shared" si="92"/>
        <v>0.91543021357463272</v>
      </c>
    </row>
    <row r="262" spans="1:39">
      <c r="A262" s="11">
        <v>2005</v>
      </c>
      <c r="B262" s="13">
        <v>11</v>
      </c>
      <c r="C262">
        <f>VLOOKUP('State Bond Rating'!G13,Coding!M$3:N$15,2,FALSE)</f>
        <v>4</v>
      </c>
      <c r="D262">
        <f t="shared" si="79"/>
        <v>22</v>
      </c>
      <c r="E262" s="131">
        <f t="shared" si="80"/>
        <v>0.88</v>
      </c>
      <c r="F262">
        <f>VLOOKUP('State Bond Rating'!H13,Coding!P$3:Q$15,2,FALSE)</f>
        <v>3</v>
      </c>
      <c r="G262" s="126">
        <f t="shared" si="81"/>
        <v>33</v>
      </c>
      <c r="H262" s="129">
        <f t="shared" si="82"/>
        <v>0.94285714285714284</v>
      </c>
      <c r="I262">
        <v>3</v>
      </c>
      <c r="J262" s="126">
        <f t="shared" si="83"/>
        <v>17</v>
      </c>
      <c r="K262" s="99">
        <f t="shared" si="84"/>
        <v>0.89473684210526316</v>
      </c>
      <c r="L262" s="97">
        <f>(E262+H262+K262)/3</f>
        <v>0.90586466165413537</v>
      </c>
      <c r="M262" s="119">
        <v>0</v>
      </c>
      <c r="N262" s="70">
        <v>0</v>
      </c>
      <c r="O262" s="89">
        <v>1</v>
      </c>
      <c r="P262" s="89">
        <v>1</v>
      </c>
      <c r="Q262" s="89" t="str">
        <f t="shared" si="78"/>
        <v>011</v>
      </c>
      <c r="R262" s="89">
        <v>2</v>
      </c>
      <c r="S262" s="89">
        <f t="shared" si="85"/>
        <v>0</v>
      </c>
      <c r="T262" s="89">
        <f t="shared" si="86"/>
        <v>0</v>
      </c>
      <c r="U262" s="89">
        <f t="shared" si="93"/>
        <v>0</v>
      </c>
      <c r="V262" s="89">
        <v>1</v>
      </c>
      <c r="W262" s="89">
        <f t="shared" si="88"/>
        <v>0</v>
      </c>
      <c r="X262" s="89">
        <f t="shared" si="89"/>
        <v>1</v>
      </c>
      <c r="Y262" s="71">
        <v>3</v>
      </c>
      <c r="Z262" s="85">
        <v>36528</v>
      </c>
      <c r="AA262">
        <v>0</v>
      </c>
      <c r="AB262">
        <v>0</v>
      </c>
      <c r="AC262" s="71">
        <v>0</v>
      </c>
      <c r="AD262" s="67">
        <v>3447.8319999999999</v>
      </c>
      <c r="AE262" s="76">
        <v>1292729</v>
      </c>
      <c r="AF262" s="67">
        <v>58573</v>
      </c>
      <c r="AG262" s="83">
        <v>0</v>
      </c>
      <c r="AH262" s="83">
        <v>0</v>
      </c>
      <c r="AI262" s="93">
        <v>4434356</v>
      </c>
      <c r="AJ262" s="93">
        <f t="shared" si="90"/>
        <v>4434.3559999999998</v>
      </c>
      <c r="AK262" s="117">
        <f t="shared" si="91"/>
        <v>7.5706485923548394E-2</v>
      </c>
      <c r="AL262" s="67">
        <v>422</v>
      </c>
      <c r="AM262" s="100">
        <f t="shared" si="92"/>
        <v>0.7204684752360303</v>
      </c>
    </row>
    <row r="263" spans="1:39">
      <c r="A263" s="11">
        <v>2005</v>
      </c>
      <c r="B263" s="13">
        <v>12</v>
      </c>
      <c r="C263">
        <f>VLOOKUP('State Bond Rating'!G14,Coding!M$3:N$15,2,FALSE)</f>
        <v>4</v>
      </c>
      <c r="D263">
        <f t="shared" si="79"/>
        <v>22</v>
      </c>
      <c r="E263" s="131">
        <f t="shared" si="80"/>
        <v>0.88</v>
      </c>
      <c r="F263">
        <v>3</v>
      </c>
      <c r="G263" s="126">
        <f t="shared" si="81"/>
        <v>33</v>
      </c>
      <c r="H263" s="129">
        <f t="shared" si="82"/>
        <v>0.94285714285714284</v>
      </c>
      <c r="I263">
        <f>VLOOKUP('State Bond Rating'!I14, Coding!S$3:T$15,2,FALSE)</f>
        <v>12</v>
      </c>
      <c r="J263" s="126">
        <f t="shared" si="83"/>
        <v>8</v>
      </c>
      <c r="K263" s="99">
        <f t="shared" si="84"/>
        <v>0.42105263157894735</v>
      </c>
      <c r="L263" s="97">
        <f>(E263+H263)/2</f>
        <v>0.91142857142857148</v>
      </c>
      <c r="M263" s="119">
        <v>0</v>
      </c>
      <c r="N263" s="70">
        <v>0</v>
      </c>
      <c r="O263" s="89">
        <v>0</v>
      </c>
      <c r="P263" s="89">
        <v>0</v>
      </c>
      <c r="Q263" s="89" t="str">
        <f t="shared" si="78"/>
        <v>000</v>
      </c>
      <c r="R263" s="89">
        <v>0</v>
      </c>
      <c r="S263" s="89">
        <f t="shared" si="85"/>
        <v>0</v>
      </c>
      <c r="T263" s="89">
        <f t="shared" si="86"/>
        <v>1</v>
      </c>
      <c r="U263" s="89">
        <f t="shared" si="93"/>
        <v>0</v>
      </c>
      <c r="V263" s="89">
        <f t="shared" si="87"/>
        <v>0</v>
      </c>
      <c r="W263" s="89">
        <f t="shared" si="88"/>
        <v>0</v>
      </c>
      <c r="X263" s="89">
        <f t="shared" si="89"/>
        <v>0</v>
      </c>
      <c r="Y263" s="71">
        <v>4.3</v>
      </c>
      <c r="Z263" s="85">
        <v>29311</v>
      </c>
      <c r="AA263">
        <v>0</v>
      </c>
      <c r="AB263">
        <v>0</v>
      </c>
      <c r="AC263" s="71">
        <v>0</v>
      </c>
      <c r="AD263" s="67">
        <v>1592.932</v>
      </c>
      <c r="AE263" s="76">
        <v>1428241</v>
      </c>
      <c r="AF263" s="67">
        <v>47176</v>
      </c>
      <c r="AG263" s="83">
        <v>0</v>
      </c>
      <c r="AH263" s="83">
        <v>0</v>
      </c>
      <c r="AI263" s="93">
        <v>2934459</v>
      </c>
      <c r="AJ263" s="93">
        <f t="shared" si="90"/>
        <v>2934.4589999999998</v>
      </c>
      <c r="AK263" s="117">
        <f t="shared" si="91"/>
        <v>6.2202369849075796E-2</v>
      </c>
      <c r="AL263" s="67">
        <v>2228</v>
      </c>
      <c r="AM263" s="100">
        <f t="shared" si="92"/>
        <v>4.7227403764626077</v>
      </c>
    </row>
    <row r="264" spans="1:39">
      <c r="A264" s="11">
        <v>2005</v>
      </c>
      <c r="B264" s="13">
        <v>13</v>
      </c>
      <c r="C264">
        <f>VLOOKUP('State Bond Rating'!G15,Coding!M$3:N$15,2,FALSE)</f>
        <v>3</v>
      </c>
      <c r="D264">
        <f t="shared" si="79"/>
        <v>23</v>
      </c>
      <c r="E264" s="131">
        <f t="shared" si="80"/>
        <v>0.92</v>
      </c>
      <c r="F264">
        <f>VLOOKUP('State Bond Rating'!H15,Coding!P$3:Q$15,2,FALSE)</f>
        <v>4</v>
      </c>
      <c r="G264" s="126">
        <f t="shared" si="81"/>
        <v>32</v>
      </c>
      <c r="H264" s="129">
        <f t="shared" si="82"/>
        <v>0.91428571428571426</v>
      </c>
      <c r="I264">
        <f>VLOOKUP('State Bond Rating'!I15, Coding!S$3:T$15,2,FALSE)</f>
        <v>3</v>
      </c>
      <c r="J264" s="126">
        <f t="shared" si="83"/>
        <v>17</v>
      </c>
      <c r="K264" s="99">
        <f t="shared" si="84"/>
        <v>0.89473684210526316</v>
      </c>
      <c r="L264" s="97">
        <f>(E264+H264+K264)/3</f>
        <v>0.90967418546365908</v>
      </c>
      <c r="M264" s="119">
        <v>0</v>
      </c>
      <c r="N264" s="70">
        <v>1</v>
      </c>
      <c r="O264" s="89">
        <v>1</v>
      </c>
      <c r="P264" s="89">
        <v>0</v>
      </c>
      <c r="Q264" s="89" t="str">
        <f t="shared" si="78"/>
        <v>110</v>
      </c>
      <c r="R264" s="89">
        <v>2</v>
      </c>
      <c r="S264" s="89">
        <f t="shared" si="85"/>
        <v>0</v>
      </c>
      <c r="T264" s="89">
        <f t="shared" si="86"/>
        <v>0</v>
      </c>
      <c r="U264" s="89">
        <v>1</v>
      </c>
      <c r="V264" s="89">
        <f t="shared" si="87"/>
        <v>0</v>
      </c>
      <c r="W264" s="89">
        <f t="shared" si="88"/>
        <v>0</v>
      </c>
      <c r="X264" s="89">
        <f t="shared" si="89"/>
        <v>1</v>
      </c>
      <c r="Y264" s="71">
        <v>5.6</v>
      </c>
      <c r="Z264" s="85">
        <v>37648</v>
      </c>
      <c r="AA264">
        <v>0</v>
      </c>
      <c r="AB264">
        <v>0</v>
      </c>
      <c r="AC264" s="71">
        <v>0</v>
      </c>
      <c r="AD264" s="67">
        <v>55428.508000000002</v>
      </c>
      <c r="AE264" s="76">
        <v>12609903</v>
      </c>
      <c r="AF264" s="67">
        <v>586442</v>
      </c>
      <c r="AG264" s="83">
        <v>0</v>
      </c>
      <c r="AH264" s="83">
        <v>0</v>
      </c>
      <c r="AI264" s="93">
        <v>26411689</v>
      </c>
      <c r="AJ264" s="93">
        <f t="shared" si="90"/>
        <v>26411.688999999998</v>
      </c>
      <c r="AK264" s="117">
        <f t="shared" si="91"/>
        <v>4.5037171621405012E-2</v>
      </c>
      <c r="AL264" s="67">
        <v>2437</v>
      </c>
      <c r="AM264" s="100">
        <f t="shared" si="92"/>
        <v>0.415556866663711</v>
      </c>
    </row>
    <row r="265" spans="1:39">
      <c r="A265" s="11">
        <v>2005</v>
      </c>
      <c r="B265" s="13">
        <v>14</v>
      </c>
      <c r="C265">
        <f>VLOOKUP('State Bond Rating'!G16,Coding!M$3:N$15,2,FALSE)</f>
        <v>2</v>
      </c>
      <c r="D265">
        <f t="shared" si="79"/>
        <v>24</v>
      </c>
      <c r="E265" s="131">
        <f t="shared" si="80"/>
        <v>0.96</v>
      </c>
      <c r="F265">
        <f>VLOOKUP('State Bond Rating'!H16,Coding!P$3:Q$15,2,FALSE)</f>
        <v>2</v>
      </c>
      <c r="G265" s="126">
        <f t="shared" si="81"/>
        <v>34</v>
      </c>
      <c r="H265" s="129">
        <f t="shared" si="82"/>
        <v>0.97142857142857142</v>
      </c>
      <c r="I265">
        <f>VLOOKUP('State Bond Rating'!I16, Coding!S$3:T$15,2,FALSE)</f>
        <v>1</v>
      </c>
      <c r="J265" s="126">
        <f t="shared" si="83"/>
        <v>19</v>
      </c>
      <c r="K265" s="99">
        <f t="shared" si="84"/>
        <v>1</v>
      </c>
      <c r="L265" s="97">
        <f>(E265+H265+K265)/3</f>
        <v>0.9771428571428572</v>
      </c>
      <c r="M265" s="119">
        <v>0</v>
      </c>
      <c r="N265" s="70">
        <v>0</v>
      </c>
      <c r="O265" s="89">
        <v>0</v>
      </c>
      <c r="P265" s="89">
        <v>0</v>
      </c>
      <c r="Q265" s="89" t="str">
        <f t="shared" si="78"/>
        <v>000</v>
      </c>
      <c r="R265" s="89">
        <v>0</v>
      </c>
      <c r="S265" s="89">
        <f t="shared" si="85"/>
        <v>0</v>
      </c>
      <c r="T265" s="89">
        <f t="shared" si="86"/>
        <v>1</v>
      </c>
      <c r="U265" s="89">
        <f t="shared" si="93"/>
        <v>0</v>
      </c>
      <c r="V265" s="89">
        <f t="shared" si="87"/>
        <v>0</v>
      </c>
      <c r="W265" s="89">
        <f t="shared" si="88"/>
        <v>0</v>
      </c>
      <c r="X265" s="89">
        <f t="shared" si="89"/>
        <v>0</v>
      </c>
      <c r="Y265" s="71">
        <v>5.4</v>
      </c>
      <c r="Z265" s="85">
        <v>31077</v>
      </c>
      <c r="AA265">
        <v>0</v>
      </c>
      <c r="AB265">
        <v>0</v>
      </c>
      <c r="AC265" s="71">
        <v>0</v>
      </c>
      <c r="AD265" s="67">
        <v>17175.601999999999</v>
      </c>
      <c r="AE265" s="76">
        <v>6278616</v>
      </c>
      <c r="AF265" s="67">
        <v>245197</v>
      </c>
      <c r="AG265" s="83">
        <v>0</v>
      </c>
      <c r="AH265" s="83">
        <v>0</v>
      </c>
      <c r="AI265" s="93">
        <v>12853976</v>
      </c>
      <c r="AJ265" s="93">
        <f t="shared" si="90"/>
        <v>12853.976000000001</v>
      </c>
      <c r="AK265" s="117">
        <f t="shared" si="91"/>
        <v>5.2423055747011588E-2</v>
      </c>
      <c r="AL265" s="67">
        <v>2152</v>
      </c>
      <c r="AM265" s="100">
        <f t="shared" si="92"/>
        <v>0.87766163533811592</v>
      </c>
    </row>
    <row r="266" spans="1:39">
      <c r="A266" s="11">
        <v>2005</v>
      </c>
      <c r="B266" s="13">
        <v>15</v>
      </c>
      <c r="C266">
        <f>VLOOKUP('State Bond Rating'!G17,Coding!M$3:N$15,2,FALSE)</f>
        <v>2</v>
      </c>
      <c r="D266">
        <f t="shared" si="79"/>
        <v>24</v>
      </c>
      <c r="E266" s="131">
        <f t="shared" si="80"/>
        <v>0.96</v>
      </c>
      <c r="F266">
        <f>VLOOKUP('State Bond Rating'!H17,Coding!P$3:Q$15,2,FALSE)</f>
        <v>2</v>
      </c>
      <c r="G266" s="126">
        <f t="shared" si="81"/>
        <v>34</v>
      </c>
      <c r="H266" s="129">
        <f t="shared" si="82"/>
        <v>0.97142857142857142</v>
      </c>
      <c r="I266">
        <f>VLOOKUP('State Bond Rating'!I17, Coding!S$3:T$15,2,FALSE)</f>
        <v>12</v>
      </c>
      <c r="J266" s="126">
        <f t="shared" si="83"/>
        <v>8</v>
      </c>
      <c r="K266" s="99">
        <f t="shared" si="84"/>
        <v>0.42105263157894735</v>
      </c>
      <c r="L266" s="97">
        <f>(E266+H266)/2</f>
        <v>0.96571428571428575</v>
      </c>
      <c r="M266" s="119">
        <v>0</v>
      </c>
      <c r="N266" s="70">
        <v>1</v>
      </c>
      <c r="O266" s="89">
        <v>0</v>
      </c>
      <c r="P266" s="89">
        <v>2</v>
      </c>
      <c r="Q266" s="89" t="str">
        <f t="shared" si="78"/>
        <v>102</v>
      </c>
      <c r="R266" s="89">
        <v>2</v>
      </c>
      <c r="S266" s="89">
        <f t="shared" si="85"/>
        <v>0</v>
      </c>
      <c r="T266" s="89">
        <f t="shared" si="86"/>
        <v>0</v>
      </c>
      <c r="U266" s="89">
        <v>1</v>
      </c>
      <c r="V266" s="89">
        <f t="shared" si="87"/>
        <v>0</v>
      </c>
      <c r="W266" s="89">
        <f t="shared" si="88"/>
        <v>0</v>
      </c>
      <c r="X266" s="89">
        <f t="shared" si="89"/>
        <v>1</v>
      </c>
      <c r="Y266" s="71">
        <v>5.0999999999999996</v>
      </c>
      <c r="Z266" s="85">
        <v>32609</v>
      </c>
      <c r="AA266">
        <v>0</v>
      </c>
      <c r="AB266">
        <v>0</v>
      </c>
      <c r="AC266" s="71">
        <v>0</v>
      </c>
      <c r="AD266" s="67">
        <v>6718.4340000000002</v>
      </c>
      <c r="AE266" s="76">
        <v>2964454</v>
      </c>
      <c r="AF266" s="67">
        <v>123353</v>
      </c>
      <c r="AG266" s="83">
        <v>0</v>
      </c>
      <c r="AH266" s="83">
        <v>0</v>
      </c>
      <c r="AI266" s="93">
        <v>5778350</v>
      </c>
      <c r="AJ266" s="93">
        <f t="shared" si="90"/>
        <v>5778.35</v>
      </c>
      <c r="AK266" s="117">
        <f t="shared" si="91"/>
        <v>4.6844016764894247E-2</v>
      </c>
      <c r="AL266" s="67">
        <v>4863</v>
      </c>
      <c r="AM266" s="100">
        <f t="shared" si="92"/>
        <v>3.942344328877287</v>
      </c>
    </row>
    <row r="267" spans="1:39">
      <c r="A267" s="11">
        <v>2005</v>
      </c>
      <c r="B267" s="13">
        <v>16</v>
      </c>
      <c r="C267">
        <f>VLOOKUP('State Bond Rating'!G18,Coding!M$3:N$15,2,FALSE)</f>
        <v>2</v>
      </c>
      <c r="D267">
        <f t="shared" si="79"/>
        <v>24</v>
      </c>
      <c r="E267" s="131">
        <f t="shared" si="80"/>
        <v>0.96</v>
      </c>
      <c r="F267">
        <f>VLOOKUP('State Bond Rating'!H18,Coding!P$3:Q$15,2,FALSE)</f>
        <v>2</v>
      </c>
      <c r="G267" s="126">
        <f t="shared" si="81"/>
        <v>34</v>
      </c>
      <c r="H267" s="129">
        <f t="shared" si="82"/>
        <v>0.97142857142857142</v>
      </c>
      <c r="I267">
        <f>VLOOKUP('State Bond Rating'!I18, Coding!S$3:T$15,2,FALSE)</f>
        <v>12</v>
      </c>
      <c r="J267" s="126">
        <f t="shared" si="83"/>
        <v>8</v>
      </c>
      <c r="K267" s="99">
        <f t="shared" si="84"/>
        <v>0.42105263157894735</v>
      </c>
      <c r="L267" s="97">
        <f>(E267+H267)/2</f>
        <v>0.96571428571428575</v>
      </c>
      <c r="M267" s="119">
        <v>0</v>
      </c>
      <c r="N267" s="70">
        <v>1</v>
      </c>
      <c r="O267" s="89">
        <v>0</v>
      </c>
      <c r="P267" s="89">
        <v>0</v>
      </c>
      <c r="Q267" s="89" t="str">
        <f t="shared" si="78"/>
        <v>100</v>
      </c>
      <c r="R267" s="89">
        <v>2</v>
      </c>
      <c r="S267" s="89">
        <f t="shared" si="85"/>
        <v>0</v>
      </c>
      <c r="T267" s="89">
        <f t="shared" si="86"/>
        <v>0</v>
      </c>
      <c r="U267" s="89">
        <f t="shared" si="93"/>
        <v>1</v>
      </c>
      <c r="V267" s="89">
        <f t="shared" si="87"/>
        <v>0</v>
      </c>
      <c r="W267" s="89">
        <f t="shared" si="88"/>
        <v>0</v>
      </c>
      <c r="X267" s="89">
        <f t="shared" si="89"/>
        <v>1</v>
      </c>
      <c r="Y267" s="71">
        <v>5.2</v>
      </c>
      <c r="Z267" s="85">
        <v>32268</v>
      </c>
      <c r="AA267">
        <v>0</v>
      </c>
      <c r="AB267">
        <v>0</v>
      </c>
      <c r="AC267" s="71">
        <v>0</v>
      </c>
      <c r="AD267" s="67">
        <v>12435.805</v>
      </c>
      <c r="AE267" s="76">
        <v>2745299</v>
      </c>
      <c r="AF267" s="67">
        <v>104884</v>
      </c>
      <c r="AG267" s="83">
        <v>0</v>
      </c>
      <c r="AH267" s="83">
        <v>0</v>
      </c>
      <c r="AI267" s="93">
        <v>5637807</v>
      </c>
      <c r="AJ267" s="93">
        <f t="shared" si="90"/>
        <v>5637.8069999999998</v>
      </c>
      <c r="AK267" s="117">
        <f t="shared" si="91"/>
        <v>5.37527840280691E-2</v>
      </c>
      <c r="AL267" s="67">
        <v>3159</v>
      </c>
      <c r="AM267" s="100">
        <f t="shared" si="92"/>
        <v>3.0118988596926131</v>
      </c>
    </row>
    <row r="268" spans="1:39">
      <c r="A268" s="11">
        <v>2005</v>
      </c>
      <c r="B268" s="13">
        <v>17</v>
      </c>
      <c r="C268">
        <f>VLOOKUP('State Bond Rating'!G19,Coding!M$3:N$15,2,FALSE)</f>
        <v>4</v>
      </c>
      <c r="D268">
        <f t="shared" si="79"/>
        <v>22</v>
      </c>
      <c r="E268" s="131">
        <f t="shared" si="80"/>
        <v>0.88</v>
      </c>
      <c r="F268">
        <f>VLOOKUP('State Bond Rating'!H19,Coding!P$3:Q$15,2,FALSE)</f>
        <v>3</v>
      </c>
      <c r="G268" s="126">
        <f t="shared" si="81"/>
        <v>33</v>
      </c>
      <c r="H268" s="129">
        <f t="shared" si="82"/>
        <v>0.94285714285714284</v>
      </c>
      <c r="I268">
        <f>VLOOKUP('State Bond Rating'!I19, Coding!S$3:T$15,2,FALSE)</f>
        <v>12</v>
      </c>
      <c r="J268" s="126">
        <f t="shared" si="83"/>
        <v>8</v>
      </c>
      <c r="K268" s="99">
        <f t="shared" si="84"/>
        <v>0.42105263157894735</v>
      </c>
      <c r="L268" s="97">
        <f>(E268+H268)/2</f>
        <v>0.91142857142857148</v>
      </c>
      <c r="M268" s="119">
        <v>0</v>
      </c>
      <c r="N268" s="70">
        <v>0</v>
      </c>
      <c r="O268" s="89">
        <v>1</v>
      </c>
      <c r="P268" s="89">
        <v>0</v>
      </c>
      <c r="Q268" s="89" t="str">
        <f t="shared" si="78"/>
        <v>010</v>
      </c>
      <c r="R268" s="89">
        <v>2</v>
      </c>
      <c r="S268" s="89">
        <f t="shared" si="85"/>
        <v>0</v>
      </c>
      <c r="T268" s="89">
        <f t="shared" si="86"/>
        <v>0</v>
      </c>
      <c r="U268" s="89">
        <f t="shared" si="93"/>
        <v>0</v>
      </c>
      <c r="V268" s="89">
        <v>1</v>
      </c>
      <c r="W268" s="89">
        <f t="shared" si="88"/>
        <v>0</v>
      </c>
      <c r="X268" s="89">
        <f t="shared" si="89"/>
        <v>1</v>
      </c>
      <c r="Y268" s="71">
        <v>4.9000000000000004</v>
      </c>
      <c r="Z268" s="85">
        <v>29013</v>
      </c>
      <c r="AA268">
        <v>0</v>
      </c>
      <c r="AB268">
        <v>0</v>
      </c>
      <c r="AC268" s="71">
        <v>0</v>
      </c>
      <c r="AD268" s="67">
        <v>21632.974999999999</v>
      </c>
      <c r="AE268" s="76">
        <v>4182742</v>
      </c>
      <c r="AF268" s="67">
        <v>143875</v>
      </c>
      <c r="AG268" s="83">
        <v>0</v>
      </c>
      <c r="AH268" s="83">
        <v>0</v>
      </c>
      <c r="AI268" s="93">
        <v>9090882</v>
      </c>
      <c r="AJ268" s="93">
        <f t="shared" si="90"/>
        <v>9090.8819999999996</v>
      </c>
      <c r="AK268" s="117">
        <f t="shared" si="91"/>
        <v>6.3185973935708073E-2</v>
      </c>
      <c r="AL268" s="67">
        <v>2265</v>
      </c>
      <c r="AM268" s="100">
        <f t="shared" si="92"/>
        <v>1.574283231972198</v>
      </c>
    </row>
    <row r="269" spans="1:39">
      <c r="A269" s="11">
        <v>2005</v>
      </c>
      <c r="B269" s="13">
        <v>18</v>
      </c>
      <c r="C269">
        <f>VLOOKUP('State Bond Rating'!G20,Coding!M$3:N$15,2,FALSE)</f>
        <v>6</v>
      </c>
      <c r="D269">
        <f t="shared" si="79"/>
        <v>20</v>
      </c>
      <c r="E269" s="131">
        <f t="shared" si="80"/>
        <v>0.8</v>
      </c>
      <c r="F269">
        <f>VLOOKUP('State Bond Rating'!H20,Coding!P$3:Q$15,2,FALSE)</f>
        <v>6</v>
      </c>
      <c r="G269" s="126">
        <f t="shared" si="81"/>
        <v>30</v>
      </c>
      <c r="H269" s="129">
        <f t="shared" si="82"/>
        <v>0.8571428571428571</v>
      </c>
      <c r="I269">
        <f>VLOOKUP('State Bond Rating'!I20, Coding!S$3:T$15,2,FALSE)</f>
        <v>6</v>
      </c>
      <c r="J269" s="126">
        <f t="shared" si="83"/>
        <v>14</v>
      </c>
      <c r="K269" s="99">
        <f t="shared" si="84"/>
        <v>0.73684210526315785</v>
      </c>
      <c r="L269" s="97">
        <f>(E269+H269+K269)/3</f>
        <v>0.7979949874686717</v>
      </c>
      <c r="M269" s="119">
        <v>0</v>
      </c>
      <c r="N269" s="70">
        <v>1</v>
      </c>
      <c r="O269" s="89">
        <v>1</v>
      </c>
      <c r="P269" s="89">
        <v>1</v>
      </c>
      <c r="Q269" s="89" t="str">
        <f t="shared" si="78"/>
        <v>111</v>
      </c>
      <c r="R269" s="89">
        <v>1</v>
      </c>
      <c r="S269" s="89">
        <f t="shared" si="85"/>
        <v>1</v>
      </c>
      <c r="T269" s="89">
        <f t="shared" si="86"/>
        <v>0</v>
      </c>
      <c r="U269" s="89">
        <f t="shared" si="93"/>
        <v>0</v>
      </c>
      <c r="V269" s="89">
        <f t="shared" si="87"/>
        <v>0</v>
      </c>
      <c r="W269" s="89">
        <f t="shared" si="88"/>
        <v>0</v>
      </c>
      <c r="X269" s="89">
        <f t="shared" si="89"/>
        <v>0</v>
      </c>
      <c r="Y269" s="71">
        <v>5.6</v>
      </c>
      <c r="Z269" s="85">
        <v>29422</v>
      </c>
      <c r="AA269">
        <v>0</v>
      </c>
      <c r="AB269">
        <v>0</v>
      </c>
      <c r="AC269" s="71">
        <v>0</v>
      </c>
      <c r="AD269" s="67">
        <v>13260.444</v>
      </c>
      <c r="AE269" s="76">
        <v>4576628</v>
      </c>
      <c r="AF269" s="67">
        <v>199683</v>
      </c>
      <c r="AG269" s="83">
        <v>0</v>
      </c>
      <c r="AH269" s="83">
        <v>0</v>
      </c>
      <c r="AI269" s="93">
        <v>8638674</v>
      </c>
      <c r="AJ269" s="93">
        <f t="shared" si="90"/>
        <v>8638.6740000000009</v>
      </c>
      <c r="AK269" s="117">
        <f t="shared" si="91"/>
        <v>4.3261940175177663E-2</v>
      </c>
      <c r="AL269" s="67">
        <v>1285</v>
      </c>
      <c r="AM269" s="100">
        <f t="shared" si="92"/>
        <v>0.64351997916697967</v>
      </c>
    </row>
    <row r="270" spans="1:39">
      <c r="A270" s="11">
        <v>2005</v>
      </c>
      <c r="B270" s="13">
        <v>19</v>
      </c>
      <c r="C270">
        <f>VLOOKUP('State Bond Rating'!G21,Coding!M$3:N$15,2,FALSE)</f>
        <v>4</v>
      </c>
      <c r="D270">
        <f t="shared" si="79"/>
        <v>22</v>
      </c>
      <c r="E270" s="131">
        <f t="shared" si="80"/>
        <v>0.88</v>
      </c>
      <c r="F270">
        <f>VLOOKUP('State Bond Rating'!H21,Coding!P$3:Q$15,2,FALSE)</f>
        <v>4</v>
      </c>
      <c r="G270" s="126">
        <f t="shared" si="81"/>
        <v>32</v>
      </c>
      <c r="H270" s="129">
        <f t="shared" si="82"/>
        <v>0.91428571428571426</v>
      </c>
      <c r="I270">
        <f>VLOOKUP('State Bond Rating'!I21, Coding!S$3:T$15,2,FALSE)</f>
        <v>3</v>
      </c>
      <c r="J270" s="126">
        <f t="shared" si="83"/>
        <v>17</v>
      </c>
      <c r="K270" s="99">
        <f t="shared" si="84"/>
        <v>0.89473684210526316</v>
      </c>
      <c r="L270" s="97">
        <f>(E270+H270+K270)/3</f>
        <v>0.89634085213032577</v>
      </c>
      <c r="M270" s="119">
        <v>0</v>
      </c>
      <c r="N270" s="70">
        <v>1</v>
      </c>
      <c r="O270" s="89">
        <v>1</v>
      </c>
      <c r="P270" s="89">
        <v>1</v>
      </c>
      <c r="Q270" s="89" t="str">
        <f t="shared" si="78"/>
        <v>111</v>
      </c>
      <c r="R270" s="89">
        <v>1</v>
      </c>
      <c r="S270" s="89">
        <f t="shared" si="85"/>
        <v>1</v>
      </c>
      <c r="T270" s="89">
        <f t="shared" si="86"/>
        <v>0</v>
      </c>
      <c r="U270" s="89">
        <f t="shared" si="93"/>
        <v>0</v>
      </c>
      <c r="V270" s="89">
        <f t="shared" si="87"/>
        <v>0</v>
      </c>
      <c r="W270" s="89">
        <f t="shared" si="88"/>
        <v>0</v>
      </c>
      <c r="X270" s="89">
        <f t="shared" si="89"/>
        <v>0</v>
      </c>
      <c r="Y270" s="71">
        <v>4.0999999999999996</v>
      </c>
      <c r="Z270" s="85">
        <v>32669</v>
      </c>
      <c r="AA270">
        <v>0</v>
      </c>
      <c r="AB270">
        <v>0</v>
      </c>
      <c r="AC270" s="71">
        <v>0</v>
      </c>
      <c r="AD270" s="67">
        <v>2335.3330000000001</v>
      </c>
      <c r="AE270" s="76">
        <v>1318787</v>
      </c>
      <c r="AF270" s="67">
        <v>46277</v>
      </c>
      <c r="AG270" s="83">
        <v>8</v>
      </c>
      <c r="AH270" s="83">
        <v>8</v>
      </c>
      <c r="AI270" s="93">
        <v>3215570</v>
      </c>
      <c r="AJ270" s="93">
        <f t="shared" si="90"/>
        <v>3215.57</v>
      </c>
      <c r="AK270" s="117">
        <f t="shared" si="91"/>
        <v>6.9485273461978955E-2</v>
      </c>
      <c r="AL270" s="67">
        <v>786</v>
      </c>
      <c r="AM270" s="100">
        <f t="shared" si="92"/>
        <v>1.6984679214296516</v>
      </c>
    </row>
    <row r="271" spans="1:39">
      <c r="A271" s="11">
        <v>2005</v>
      </c>
      <c r="B271" s="13">
        <v>20</v>
      </c>
      <c r="C271">
        <f>VLOOKUP('State Bond Rating'!G22,Coding!M$3:N$15,2,FALSE)</f>
        <v>1</v>
      </c>
      <c r="D271">
        <f t="shared" si="79"/>
        <v>25</v>
      </c>
      <c r="E271" s="131">
        <f t="shared" si="80"/>
        <v>1</v>
      </c>
      <c r="F271">
        <f>VLOOKUP('State Bond Rating'!H22,Coding!P$3:Q$15,2,FALSE)</f>
        <v>1</v>
      </c>
      <c r="G271" s="126">
        <f t="shared" si="81"/>
        <v>35</v>
      </c>
      <c r="H271" s="129">
        <f t="shared" si="82"/>
        <v>1</v>
      </c>
      <c r="I271">
        <f>VLOOKUP('State Bond Rating'!I22, Coding!S$3:T$15,2,FALSE)</f>
        <v>12</v>
      </c>
      <c r="J271" s="126">
        <f t="shared" si="83"/>
        <v>8</v>
      </c>
      <c r="K271" s="99">
        <f t="shared" si="84"/>
        <v>0.42105263157894735</v>
      </c>
      <c r="L271" s="97">
        <f>(E271+H271)/2</f>
        <v>1</v>
      </c>
      <c r="M271" s="119">
        <v>0</v>
      </c>
      <c r="N271" s="70">
        <v>0</v>
      </c>
      <c r="O271" s="89">
        <v>1</v>
      </c>
      <c r="P271" s="89">
        <v>1</v>
      </c>
      <c r="Q271" s="89" t="str">
        <f t="shared" si="78"/>
        <v>011</v>
      </c>
      <c r="R271" s="89">
        <v>2</v>
      </c>
      <c r="S271" s="89">
        <f t="shared" si="85"/>
        <v>0</v>
      </c>
      <c r="T271" s="89">
        <f t="shared" si="86"/>
        <v>0</v>
      </c>
      <c r="U271" s="89">
        <f t="shared" si="93"/>
        <v>0</v>
      </c>
      <c r="V271" s="89">
        <f t="shared" si="87"/>
        <v>1</v>
      </c>
      <c r="W271" s="89">
        <f t="shared" si="88"/>
        <v>0</v>
      </c>
      <c r="X271" s="89">
        <f t="shared" si="89"/>
        <v>1</v>
      </c>
      <c r="Y271" s="71">
        <v>4.0999999999999996</v>
      </c>
      <c r="Z271" s="85">
        <v>43302</v>
      </c>
      <c r="AA271">
        <v>0</v>
      </c>
      <c r="AB271">
        <v>0</v>
      </c>
      <c r="AC271" s="71">
        <v>0</v>
      </c>
      <c r="AD271" s="67">
        <v>14281.727000000001</v>
      </c>
      <c r="AE271" s="76">
        <v>5592379</v>
      </c>
      <c r="AF271" s="67">
        <v>263809</v>
      </c>
      <c r="AG271" s="83">
        <v>0</v>
      </c>
      <c r="AH271" s="83">
        <v>0</v>
      </c>
      <c r="AI271" s="93">
        <v>13366914</v>
      </c>
      <c r="AJ271" s="93">
        <f t="shared" si="90"/>
        <v>13366.914000000001</v>
      </c>
      <c r="AK271" s="117">
        <f t="shared" si="91"/>
        <v>5.0668908187362832E-2</v>
      </c>
      <c r="AL271" s="67">
        <v>792</v>
      </c>
      <c r="AM271" s="100">
        <f t="shared" si="92"/>
        <v>0.3002172025973337</v>
      </c>
    </row>
    <row r="272" spans="1:39">
      <c r="A272" s="11">
        <v>2005</v>
      </c>
      <c r="B272" s="13">
        <v>21</v>
      </c>
      <c r="C272">
        <f>VLOOKUP('State Bond Rating'!G23,Coding!M$3:N$15,2,FALSE)</f>
        <v>3</v>
      </c>
      <c r="D272">
        <f t="shared" si="79"/>
        <v>23</v>
      </c>
      <c r="E272" s="131">
        <f t="shared" si="80"/>
        <v>0.92</v>
      </c>
      <c r="F272">
        <f>VLOOKUP('State Bond Rating'!H23,Coding!P$3:Q$15,2,FALSE)</f>
        <v>3</v>
      </c>
      <c r="G272" s="126">
        <f t="shared" si="81"/>
        <v>33</v>
      </c>
      <c r="H272" s="129">
        <f t="shared" si="82"/>
        <v>0.94285714285714284</v>
      </c>
      <c r="I272">
        <f>VLOOKUP('State Bond Rating'!I23, Coding!S$3:T$15,2,FALSE)</f>
        <v>12</v>
      </c>
      <c r="J272" s="126">
        <f t="shared" si="83"/>
        <v>8</v>
      </c>
      <c r="K272" s="99">
        <f t="shared" si="84"/>
        <v>0.42105263157894735</v>
      </c>
      <c r="L272" s="97">
        <f>(E272+H272)/2</f>
        <v>0.93142857142857149</v>
      </c>
      <c r="M272" s="119">
        <v>0</v>
      </c>
      <c r="N272" s="70">
        <v>0</v>
      </c>
      <c r="O272" s="89">
        <v>1</v>
      </c>
      <c r="P272" s="89">
        <v>1</v>
      </c>
      <c r="Q272" s="89" t="str">
        <f t="shared" si="78"/>
        <v>011</v>
      </c>
      <c r="R272" s="89">
        <v>2</v>
      </c>
      <c r="S272" s="89">
        <f t="shared" si="85"/>
        <v>0</v>
      </c>
      <c r="T272" s="89">
        <f t="shared" si="86"/>
        <v>0</v>
      </c>
      <c r="U272" s="89">
        <f t="shared" si="93"/>
        <v>0</v>
      </c>
      <c r="V272" s="89">
        <f t="shared" si="87"/>
        <v>1</v>
      </c>
      <c r="W272" s="89">
        <f t="shared" si="88"/>
        <v>0</v>
      </c>
      <c r="X272" s="89">
        <f t="shared" si="89"/>
        <v>1</v>
      </c>
      <c r="Y272" s="71">
        <v>4.8</v>
      </c>
      <c r="Z272" s="85">
        <v>44842</v>
      </c>
      <c r="AA272">
        <v>0</v>
      </c>
      <c r="AB272">
        <v>0</v>
      </c>
      <c r="AC272" s="71">
        <v>0</v>
      </c>
      <c r="AD272" s="67">
        <v>21995.998</v>
      </c>
      <c r="AE272" s="76">
        <v>6403290</v>
      </c>
      <c r="AF272" s="67">
        <v>345059</v>
      </c>
      <c r="AG272" s="83">
        <v>0</v>
      </c>
      <c r="AH272" s="83">
        <v>0</v>
      </c>
      <c r="AI272" s="93">
        <v>18034862</v>
      </c>
      <c r="AJ272" s="93">
        <f t="shared" si="90"/>
        <v>18034.862000000001</v>
      </c>
      <c r="AK272" s="117">
        <f t="shared" si="91"/>
        <v>5.2266024071245788E-2</v>
      </c>
      <c r="AL272" s="67">
        <v>830</v>
      </c>
      <c r="AM272" s="100">
        <f t="shared" si="92"/>
        <v>0.24053857456261102</v>
      </c>
    </row>
    <row r="273" spans="1:39">
      <c r="A273" s="11">
        <v>2005</v>
      </c>
      <c r="B273" s="13">
        <v>22</v>
      </c>
      <c r="C273">
        <f>VLOOKUP('State Bond Rating'!G24,Coding!M$3:N$15,2,FALSE)</f>
        <v>3</v>
      </c>
      <c r="D273">
        <f t="shared" si="79"/>
        <v>23</v>
      </c>
      <c r="E273" s="131">
        <f t="shared" si="80"/>
        <v>0.92</v>
      </c>
      <c r="F273">
        <f>VLOOKUP('State Bond Rating'!H24,Coding!P$3:Q$15,2,FALSE)</f>
        <v>3</v>
      </c>
      <c r="G273" s="126">
        <f t="shared" si="81"/>
        <v>33</v>
      </c>
      <c r="H273" s="129">
        <f t="shared" si="82"/>
        <v>0.94285714285714284</v>
      </c>
      <c r="I273">
        <f>VLOOKUP('State Bond Rating'!I24, Coding!S$3:T$15,2,FALSE)</f>
        <v>3</v>
      </c>
      <c r="J273" s="126">
        <f t="shared" si="83"/>
        <v>17</v>
      </c>
      <c r="K273" s="99">
        <f t="shared" si="84"/>
        <v>0.89473684210526316</v>
      </c>
      <c r="L273" s="97">
        <f>(E273+H273+K273)/3</f>
        <v>0.91919799498746879</v>
      </c>
      <c r="M273" s="119">
        <v>0</v>
      </c>
      <c r="N273" s="70">
        <v>1</v>
      </c>
      <c r="O273" s="89">
        <v>0</v>
      </c>
      <c r="P273" s="89">
        <v>0</v>
      </c>
      <c r="Q273" s="89" t="str">
        <f t="shared" si="78"/>
        <v>100</v>
      </c>
      <c r="R273" s="89">
        <v>2</v>
      </c>
      <c r="S273" s="89">
        <f t="shared" si="85"/>
        <v>0</v>
      </c>
      <c r="T273" s="89">
        <f t="shared" si="86"/>
        <v>0</v>
      </c>
      <c r="U273" s="89">
        <f t="shared" si="93"/>
        <v>1</v>
      </c>
      <c r="V273" s="89">
        <f t="shared" si="87"/>
        <v>0</v>
      </c>
      <c r="W273" s="89">
        <f t="shared" si="88"/>
        <v>0</v>
      </c>
      <c r="X273" s="89">
        <f t="shared" si="89"/>
        <v>1</v>
      </c>
      <c r="Y273" s="71">
        <v>7.1</v>
      </c>
      <c r="Z273" s="85">
        <v>32813</v>
      </c>
      <c r="AA273">
        <v>0</v>
      </c>
      <c r="AB273">
        <v>0</v>
      </c>
      <c r="AC273" s="71">
        <v>0</v>
      </c>
      <c r="AD273" s="67">
        <v>42650.05</v>
      </c>
      <c r="AE273" s="76">
        <v>10051137</v>
      </c>
      <c r="AF273" s="67">
        <v>395166</v>
      </c>
      <c r="AG273" s="83">
        <v>6</v>
      </c>
      <c r="AH273" s="83">
        <v>8</v>
      </c>
      <c r="AI273" s="93">
        <v>23525187</v>
      </c>
      <c r="AJ273" s="93">
        <f t="shared" si="90"/>
        <v>23525.187000000002</v>
      </c>
      <c r="AK273" s="117">
        <f t="shared" si="91"/>
        <v>5.9532416756502338E-2</v>
      </c>
      <c r="AL273" s="67">
        <v>2242</v>
      </c>
      <c r="AM273" s="100">
        <f t="shared" si="92"/>
        <v>0.56735650334289889</v>
      </c>
    </row>
    <row r="274" spans="1:39">
      <c r="A274" s="11">
        <v>2005</v>
      </c>
      <c r="B274" s="13">
        <v>23</v>
      </c>
      <c r="C274">
        <f>VLOOKUP('State Bond Rating'!G25,Coding!M$3:N$15,2,FALSE)</f>
        <v>1</v>
      </c>
      <c r="D274">
        <f t="shared" si="79"/>
        <v>25</v>
      </c>
      <c r="E274" s="131">
        <f t="shared" si="80"/>
        <v>1</v>
      </c>
      <c r="F274">
        <f>VLOOKUP('State Bond Rating'!H25,Coding!P$3:Q$15,2,FALSE)</f>
        <v>2</v>
      </c>
      <c r="G274" s="126">
        <f t="shared" si="81"/>
        <v>34</v>
      </c>
      <c r="H274" s="129">
        <f t="shared" si="82"/>
        <v>0.97142857142857142</v>
      </c>
      <c r="I274">
        <f>VLOOKUP('State Bond Rating'!I25, Coding!S$3:T$15,2,FALSE)</f>
        <v>1</v>
      </c>
      <c r="J274" s="126">
        <f t="shared" si="83"/>
        <v>19</v>
      </c>
      <c r="K274" s="99">
        <f t="shared" si="84"/>
        <v>1</v>
      </c>
      <c r="L274" s="97">
        <f>(E274+H274+K274)/3</f>
        <v>0.99047619047619051</v>
      </c>
      <c r="M274" s="119">
        <v>0</v>
      </c>
      <c r="N274" s="70">
        <v>0</v>
      </c>
      <c r="O274" s="89">
        <v>0</v>
      </c>
      <c r="P274" s="89">
        <v>1</v>
      </c>
      <c r="Q274" s="89" t="str">
        <f t="shared" si="78"/>
        <v>001</v>
      </c>
      <c r="R274" s="89">
        <v>2</v>
      </c>
      <c r="S274" s="89">
        <f t="shared" si="85"/>
        <v>0</v>
      </c>
      <c r="T274" s="89">
        <f t="shared" si="86"/>
        <v>0</v>
      </c>
      <c r="U274" s="89">
        <f t="shared" si="93"/>
        <v>0</v>
      </c>
      <c r="V274" s="89">
        <v>1</v>
      </c>
      <c r="W274" s="89">
        <f t="shared" si="88"/>
        <v>0</v>
      </c>
      <c r="X274" s="89">
        <f t="shared" si="89"/>
        <v>1</v>
      </c>
      <c r="Y274" s="71">
        <v>4.4000000000000004</v>
      </c>
      <c r="Z274" s="85">
        <v>37775</v>
      </c>
      <c r="AA274">
        <v>0</v>
      </c>
      <c r="AB274">
        <v>0</v>
      </c>
      <c r="AC274" s="71">
        <v>0</v>
      </c>
      <c r="AD274" s="67">
        <v>28997.120999999999</v>
      </c>
      <c r="AE274" s="76">
        <v>5119598</v>
      </c>
      <c r="AF274" s="67">
        <v>243933</v>
      </c>
      <c r="AG274" s="83">
        <v>0</v>
      </c>
      <c r="AH274" s="83">
        <v>0</v>
      </c>
      <c r="AI274" s="93">
        <v>15881131</v>
      </c>
      <c r="AJ274" s="93">
        <f t="shared" si="90"/>
        <v>15881.130999999999</v>
      </c>
      <c r="AK274" s="117">
        <f t="shared" si="91"/>
        <v>6.5104479508717561E-2</v>
      </c>
      <c r="AL274" s="67">
        <v>4244</v>
      </c>
      <c r="AM274" s="100">
        <f t="shared" si="92"/>
        <v>1.739822000303362</v>
      </c>
    </row>
    <row r="275" spans="1:39">
      <c r="A275" s="11">
        <v>2005</v>
      </c>
      <c r="B275" s="13">
        <v>24</v>
      </c>
      <c r="C275">
        <f>VLOOKUP('State Bond Rating'!G26,Coding!M$3:N$15,2,FALSE)</f>
        <v>3</v>
      </c>
      <c r="D275">
        <f t="shared" si="79"/>
        <v>23</v>
      </c>
      <c r="E275" s="131">
        <f t="shared" si="80"/>
        <v>0.92</v>
      </c>
      <c r="F275">
        <f>VLOOKUP('State Bond Rating'!H26,Coding!P$3:Q$15,2,FALSE)</f>
        <v>4</v>
      </c>
      <c r="G275" s="126">
        <f t="shared" si="81"/>
        <v>32</v>
      </c>
      <c r="H275" s="129">
        <f t="shared" si="82"/>
        <v>0.91428571428571426</v>
      </c>
      <c r="I275">
        <f>VLOOKUP('State Bond Rating'!I26, Coding!S$3:T$15,2,FALSE)</f>
        <v>3</v>
      </c>
      <c r="J275" s="126">
        <f t="shared" si="83"/>
        <v>17</v>
      </c>
      <c r="K275" s="99">
        <f t="shared" si="84"/>
        <v>0.89473684210526316</v>
      </c>
      <c r="L275" s="97">
        <f>(E275+H275+K275)/3</f>
        <v>0.90967418546365908</v>
      </c>
      <c r="M275" s="119">
        <v>0</v>
      </c>
      <c r="N275" s="70">
        <v>0</v>
      </c>
      <c r="O275" s="89">
        <v>1</v>
      </c>
      <c r="P275" s="89">
        <v>1</v>
      </c>
      <c r="Q275" s="89" t="str">
        <f t="shared" si="78"/>
        <v>011</v>
      </c>
      <c r="R275" s="89">
        <v>2</v>
      </c>
      <c r="S275" s="89">
        <f t="shared" si="85"/>
        <v>0</v>
      </c>
      <c r="T275" s="89">
        <f t="shared" si="86"/>
        <v>0</v>
      </c>
      <c r="U275" s="89">
        <f t="shared" si="93"/>
        <v>0</v>
      </c>
      <c r="V275" s="89">
        <f t="shared" si="87"/>
        <v>1</v>
      </c>
      <c r="W275" s="89">
        <f t="shared" si="88"/>
        <v>0</v>
      </c>
      <c r="X275" s="89">
        <f t="shared" si="89"/>
        <v>1</v>
      </c>
      <c r="Y275" s="71">
        <v>7.1</v>
      </c>
      <c r="Z275" s="85">
        <v>26574</v>
      </c>
      <c r="AA275">
        <v>0</v>
      </c>
      <c r="AB275">
        <v>0</v>
      </c>
      <c r="AC275" s="71">
        <v>0</v>
      </c>
      <c r="AD275" s="67">
        <v>5860.9210000000003</v>
      </c>
      <c r="AE275" s="76">
        <v>2905943</v>
      </c>
      <c r="AF275" s="67">
        <v>81678</v>
      </c>
      <c r="AG275" s="83">
        <v>0</v>
      </c>
      <c r="AH275" s="83">
        <v>0</v>
      </c>
      <c r="AI275" s="93">
        <v>5432152</v>
      </c>
      <c r="AJ275" s="93">
        <f t="shared" si="90"/>
        <v>5432.152</v>
      </c>
      <c r="AK275" s="117">
        <f t="shared" si="91"/>
        <v>6.6506917407380198E-2</v>
      </c>
      <c r="AL275" s="67">
        <v>2234</v>
      </c>
      <c r="AM275" s="100">
        <f t="shared" si="92"/>
        <v>2.735130634932295</v>
      </c>
    </row>
    <row r="276" spans="1:39">
      <c r="A276" s="11">
        <v>2005</v>
      </c>
      <c r="B276" s="13">
        <v>25</v>
      </c>
      <c r="C276">
        <f>VLOOKUP('State Bond Rating'!G27,Coding!M$3:N$15,2,FALSE)</f>
        <v>1</v>
      </c>
      <c r="D276">
        <f t="shared" si="79"/>
        <v>25</v>
      </c>
      <c r="E276" s="131">
        <f t="shared" si="80"/>
        <v>1</v>
      </c>
      <c r="F276">
        <f>VLOOKUP('State Bond Rating'!H27,Coding!P$3:Q$15,2,FALSE)</f>
        <v>1</v>
      </c>
      <c r="G276" s="126">
        <f t="shared" si="81"/>
        <v>35</v>
      </c>
      <c r="H276" s="129">
        <f t="shared" si="82"/>
        <v>1</v>
      </c>
      <c r="I276">
        <f>VLOOKUP('State Bond Rating'!I27, Coding!S$3:T$15,2,FALSE)</f>
        <v>1</v>
      </c>
      <c r="J276" s="126">
        <f t="shared" si="83"/>
        <v>19</v>
      </c>
      <c r="K276" s="99">
        <f t="shared" si="84"/>
        <v>1</v>
      </c>
      <c r="L276" s="97">
        <f>(E276+H276+K276)/3</f>
        <v>1</v>
      </c>
      <c r="M276" s="119">
        <v>0</v>
      </c>
      <c r="N276" s="70">
        <v>0</v>
      </c>
      <c r="O276" s="89">
        <v>0</v>
      </c>
      <c r="P276" s="89">
        <v>0</v>
      </c>
      <c r="Q276" s="89" t="str">
        <f t="shared" si="78"/>
        <v>000</v>
      </c>
      <c r="R276" s="89">
        <v>0</v>
      </c>
      <c r="S276" s="89">
        <f t="shared" si="85"/>
        <v>0</v>
      </c>
      <c r="T276" s="89">
        <f t="shared" si="86"/>
        <v>1</v>
      </c>
      <c r="U276" s="89">
        <f t="shared" si="93"/>
        <v>0</v>
      </c>
      <c r="V276" s="89">
        <f t="shared" si="87"/>
        <v>0</v>
      </c>
      <c r="W276" s="89">
        <f t="shared" si="88"/>
        <v>0</v>
      </c>
      <c r="X276" s="89">
        <f t="shared" si="89"/>
        <v>0</v>
      </c>
      <c r="Y276" s="71">
        <v>6</v>
      </c>
      <c r="Z276" s="85">
        <v>32430</v>
      </c>
      <c r="AA276">
        <v>0</v>
      </c>
      <c r="AB276">
        <v>0</v>
      </c>
      <c r="AC276" s="71">
        <v>0</v>
      </c>
      <c r="AD276" s="67">
        <v>15149.888000000001</v>
      </c>
      <c r="AE276" s="76">
        <v>5790300</v>
      </c>
      <c r="AF276" s="67">
        <v>224091</v>
      </c>
      <c r="AG276" s="83">
        <v>8</v>
      </c>
      <c r="AH276" s="83">
        <v>8</v>
      </c>
      <c r="AI276" s="93">
        <v>9543814</v>
      </c>
      <c r="AJ276" s="93">
        <f t="shared" si="90"/>
        <v>9543.8140000000003</v>
      </c>
      <c r="AK276" s="117">
        <f t="shared" si="91"/>
        <v>4.2589010714397274E-2</v>
      </c>
      <c r="AL276" s="67">
        <v>2508</v>
      </c>
      <c r="AM276" s="100">
        <f t="shared" si="92"/>
        <v>1.119188186941912</v>
      </c>
    </row>
    <row r="277" spans="1:39">
      <c r="A277" s="11">
        <v>2005</v>
      </c>
      <c r="B277" s="13">
        <v>26</v>
      </c>
      <c r="C277">
        <f>VLOOKUP('State Bond Rating'!G28,Coding!M$3:N$15,2,FALSE)</f>
        <v>4</v>
      </c>
      <c r="D277">
        <f t="shared" si="79"/>
        <v>22</v>
      </c>
      <c r="E277" s="131">
        <f t="shared" si="80"/>
        <v>0.88</v>
      </c>
      <c r="F277">
        <f>VLOOKUP('State Bond Rating'!H28,Coding!P$3:Q$15,2,FALSE)</f>
        <v>4</v>
      </c>
      <c r="G277" s="126">
        <f t="shared" si="81"/>
        <v>32</v>
      </c>
      <c r="H277" s="129">
        <f t="shared" si="82"/>
        <v>0.91428571428571426</v>
      </c>
      <c r="I277">
        <f>VLOOKUP('State Bond Rating'!I28, Coding!S$3:T$15,2,FALSE)</f>
        <v>12</v>
      </c>
      <c r="J277" s="126">
        <f t="shared" si="83"/>
        <v>8</v>
      </c>
      <c r="K277" s="99">
        <f t="shared" si="84"/>
        <v>0.42105263157894735</v>
      </c>
      <c r="L277" s="97">
        <f>(E277+H277)/2</f>
        <v>0.89714285714285713</v>
      </c>
      <c r="M277" s="119">
        <v>0</v>
      </c>
      <c r="N277" s="70">
        <v>1</v>
      </c>
      <c r="O277" s="89">
        <v>0</v>
      </c>
      <c r="P277" s="89">
        <v>1</v>
      </c>
      <c r="Q277" s="89" t="str">
        <f t="shared" si="78"/>
        <v>101</v>
      </c>
      <c r="R277" s="89">
        <v>2</v>
      </c>
      <c r="S277" s="89">
        <f t="shared" si="85"/>
        <v>0</v>
      </c>
      <c r="T277" s="89">
        <f t="shared" si="86"/>
        <v>0</v>
      </c>
      <c r="U277" s="89">
        <v>1</v>
      </c>
      <c r="V277" s="89">
        <f t="shared" si="87"/>
        <v>0</v>
      </c>
      <c r="W277" s="89">
        <f t="shared" si="88"/>
        <v>0</v>
      </c>
      <c r="X277" s="89">
        <f t="shared" si="89"/>
        <v>1</v>
      </c>
      <c r="Y277" s="71">
        <v>4.3</v>
      </c>
      <c r="Z277" s="85">
        <v>29765</v>
      </c>
      <c r="AA277">
        <v>0</v>
      </c>
      <c r="AB277">
        <v>0</v>
      </c>
      <c r="AC277" s="71">
        <v>0</v>
      </c>
      <c r="AD277" s="67">
        <v>1415.5309999999999</v>
      </c>
      <c r="AE277" s="76">
        <v>940102</v>
      </c>
      <c r="AF277" s="67">
        <v>30637</v>
      </c>
      <c r="AG277" s="83">
        <v>8</v>
      </c>
      <c r="AH277" s="83">
        <v>8</v>
      </c>
      <c r="AI277" s="93">
        <v>1875545</v>
      </c>
      <c r="AJ277" s="93">
        <f t="shared" si="90"/>
        <v>1875.5450000000001</v>
      </c>
      <c r="AK277" s="117">
        <f t="shared" si="91"/>
        <v>6.1218298136240495E-2</v>
      </c>
      <c r="AL277" s="67">
        <v>1197</v>
      </c>
      <c r="AM277" s="100">
        <f t="shared" si="92"/>
        <v>3.9070405065770148</v>
      </c>
    </row>
    <row r="278" spans="1:39" s="89" customFormat="1">
      <c r="A278" s="11">
        <v>2005</v>
      </c>
      <c r="B278" s="13">
        <v>27</v>
      </c>
      <c r="C278">
        <v>2</v>
      </c>
      <c r="D278">
        <f t="shared" si="79"/>
        <v>24</v>
      </c>
      <c r="E278" s="131">
        <f t="shared" si="80"/>
        <v>0.96</v>
      </c>
      <c r="F278">
        <f>VLOOKUP('State Bond Rating'!H29,Coding!P$3:Q$15,2,FALSE)</f>
        <v>12</v>
      </c>
      <c r="G278" s="126">
        <f t="shared" si="81"/>
        <v>24</v>
      </c>
      <c r="H278" s="129">
        <f t="shared" si="82"/>
        <v>0.68571428571428572</v>
      </c>
      <c r="I278">
        <f>VLOOKUP('State Bond Rating'!I29, Coding!S$3:T$15,2,FALSE)</f>
        <v>12</v>
      </c>
      <c r="J278" s="126">
        <f t="shared" si="83"/>
        <v>8</v>
      </c>
      <c r="K278" s="99">
        <f t="shared" si="84"/>
        <v>0.42105263157894735</v>
      </c>
      <c r="L278" s="120">
        <f>E278</f>
        <v>0.96</v>
      </c>
      <c r="M278" s="121">
        <v>1</v>
      </c>
      <c r="N278" s="70">
        <v>1</v>
      </c>
      <c r="O278" s="89">
        <v>3</v>
      </c>
      <c r="P278" s="89">
        <v>3</v>
      </c>
      <c r="Q278" s="89" t="str">
        <f t="shared" si="78"/>
        <v>133</v>
      </c>
      <c r="R278" s="89">
        <v>2</v>
      </c>
      <c r="S278" s="89">
        <f t="shared" si="85"/>
        <v>0</v>
      </c>
      <c r="T278" s="89">
        <f t="shared" si="86"/>
        <v>0</v>
      </c>
      <c r="U278" s="89">
        <v>1</v>
      </c>
      <c r="V278" s="89">
        <f t="shared" si="87"/>
        <v>0</v>
      </c>
      <c r="W278" s="89">
        <f t="shared" si="88"/>
        <v>0</v>
      </c>
      <c r="X278" s="89">
        <f t="shared" si="89"/>
        <v>1</v>
      </c>
      <c r="Y278" s="71">
        <v>4</v>
      </c>
      <c r="Z278" s="85">
        <v>34130</v>
      </c>
      <c r="AA278" s="89">
        <v>0</v>
      </c>
      <c r="AB278" s="89">
        <v>0</v>
      </c>
      <c r="AC278" s="71">
        <v>0</v>
      </c>
      <c r="AD278" s="93">
        <v>6812.674</v>
      </c>
      <c r="AE278" s="122">
        <v>1761497</v>
      </c>
      <c r="AF278" s="93">
        <v>73455</v>
      </c>
      <c r="AG278" s="125">
        <v>0</v>
      </c>
      <c r="AH278" s="125">
        <v>0</v>
      </c>
      <c r="AI278" s="93">
        <v>3796551</v>
      </c>
      <c r="AJ278" s="93">
        <f t="shared" si="90"/>
        <v>3796.5509999999999</v>
      </c>
      <c r="AK278" s="117">
        <f t="shared" si="91"/>
        <v>5.1685399224014703E-2</v>
      </c>
      <c r="AL278" s="93">
        <v>3879</v>
      </c>
      <c r="AM278" s="124">
        <f t="shared" si="92"/>
        <v>5.2807841535634061</v>
      </c>
    </row>
    <row r="279" spans="1:39">
      <c r="A279" s="11">
        <v>2005</v>
      </c>
      <c r="B279" s="13">
        <v>28</v>
      </c>
      <c r="C279">
        <f>VLOOKUP('State Bond Rating'!G30,Coding!M$3:N$15,2,FALSE)</f>
        <v>3</v>
      </c>
      <c r="D279">
        <f t="shared" si="79"/>
        <v>23</v>
      </c>
      <c r="E279" s="131">
        <f t="shared" si="80"/>
        <v>0.92</v>
      </c>
      <c r="F279">
        <f>VLOOKUP('State Bond Rating'!H30,Coding!P$3:Q$15,2,FALSE)</f>
        <v>2</v>
      </c>
      <c r="G279" s="126">
        <f t="shared" si="81"/>
        <v>34</v>
      </c>
      <c r="H279" s="129">
        <f t="shared" si="82"/>
        <v>0.97142857142857142</v>
      </c>
      <c r="I279">
        <f>VLOOKUP('State Bond Rating'!I30, Coding!S$3:T$15,2,FALSE)</f>
        <v>12</v>
      </c>
      <c r="J279" s="126">
        <f t="shared" si="83"/>
        <v>8</v>
      </c>
      <c r="K279" s="99">
        <f t="shared" si="84"/>
        <v>0.42105263157894735</v>
      </c>
      <c r="L279" s="97">
        <f>(E279+H279)/2</f>
        <v>0.94571428571428573</v>
      </c>
      <c r="M279" s="119">
        <v>0</v>
      </c>
      <c r="N279" s="70">
        <v>0</v>
      </c>
      <c r="O279" s="89">
        <v>1</v>
      </c>
      <c r="P279" s="89">
        <v>0</v>
      </c>
      <c r="Q279" s="89" t="str">
        <f t="shared" si="78"/>
        <v>010</v>
      </c>
      <c r="R279" s="89">
        <v>2</v>
      </c>
      <c r="S279" s="89">
        <f t="shared" si="85"/>
        <v>0</v>
      </c>
      <c r="T279" s="89">
        <f t="shared" si="86"/>
        <v>0</v>
      </c>
      <c r="U279" s="89">
        <f t="shared" si="93"/>
        <v>0</v>
      </c>
      <c r="V279" s="89">
        <v>1</v>
      </c>
      <c r="W279" s="89">
        <f t="shared" si="88"/>
        <v>0</v>
      </c>
      <c r="X279" s="89">
        <f t="shared" si="89"/>
        <v>1</v>
      </c>
      <c r="Y279" s="71">
        <v>3.9</v>
      </c>
      <c r="Z279" s="85">
        <v>38637</v>
      </c>
      <c r="AA279">
        <v>0</v>
      </c>
      <c r="AB279">
        <v>0</v>
      </c>
      <c r="AC279" s="71">
        <v>0</v>
      </c>
      <c r="AD279" s="67">
        <v>14583.612999999999</v>
      </c>
      <c r="AE279" s="76">
        <v>2432143</v>
      </c>
      <c r="AF279" s="67">
        <v>118785</v>
      </c>
      <c r="AG279" s="83">
        <v>0</v>
      </c>
      <c r="AH279" s="83">
        <v>0</v>
      </c>
      <c r="AI279" s="93">
        <v>5670169</v>
      </c>
      <c r="AJ279" s="93">
        <f t="shared" si="90"/>
        <v>5670.1689999999999</v>
      </c>
      <c r="AK279" s="117">
        <f t="shared" si="91"/>
        <v>4.7734722397609126E-2</v>
      </c>
      <c r="AL279" s="67">
        <v>245</v>
      </c>
      <c r="AM279" s="100">
        <f t="shared" si="92"/>
        <v>0.20625499852675003</v>
      </c>
    </row>
    <row r="280" spans="1:39">
      <c r="A280" s="11">
        <v>2005</v>
      </c>
      <c r="B280" s="13">
        <v>29</v>
      </c>
      <c r="C280">
        <f>VLOOKUP('State Bond Rating'!G31,Coding!M$3:N$15,2,FALSE)</f>
        <v>3</v>
      </c>
      <c r="D280">
        <f t="shared" si="79"/>
        <v>23</v>
      </c>
      <c r="E280" s="131">
        <f t="shared" si="80"/>
        <v>0.92</v>
      </c>
      <c r="F280">
        <f>VLOOKUP('State Bond Rating'!H31,Coding!P$3:Q$15,2,FALSE)</f>
        <v>3</v>
      </c>
      <c r="G280" s="126">
        <f t="shared" si="81"/>
        <v>33</v>
      </c>
      <c r="H280" s="129">
        <f t="shared" si="82"/>
        <v>0.94285714285714284</v>
      </c>
      <c r="I280">
        <f>VLOOKUP('State Bond Rating'!I31, Coding!S$3:T$15,2,FALSE)</f>
        <v>3</v>
      </c>
      <c r="J280" s="126">
        <f t="shared" si="83"/>
        <v>17</v>
      </c>
      <c r="K280" s="99">
        <f t="shared" si="84"/>
        <v>0.89473684210526316</v>
      </c>
      <c r="L280" s="97">
        <f>(E280+H280+K280)/3</f>
        <v>0.91919799498746879</v>
      </c>
      <c r="M280" s="119">
        <v>0</v>
      </c>
      <c r="N280" s="70">
        <v>1</v>
      </c>
      <c r="O280" s="89">
        <v>0</v>
      </c>
      <c r="P280" s="89">
        <v>0</v>
      </c>
      <c r="Q280" s="89" t="str">
        <f t="shared" si="78"/>
        <v>100</v>
      </c>
      <c r="R280" s="89">
        <v>2</v>
      </c>
      <c r="S280" s="89">
        <f t="shared" si="85"/>
        <v>0</v>
      </c>
      <c r="T280" s="89">
        <f t="shared" si="86"/>
        <v>0</v>
      </c>
      <c r="U280" s="89">
        <f t="shared" si="93"/>
        <v>1</v>
      </c>
      <c r="V280" s="89">
        <f t="shared" si="87"/>
        <v>0</v>
      </c>
      <c r="W280" s="89">
        <f t="shared" si="88"/>
        <v>0</v>
      </c>
      <c r="X280" s="89">
        <f t="shared" si="89"/>
        <v>1</v>
      </c>
      <c r="Y280" s="71">
        <v>3.5</v>
      </c>
      <c r="Z280" s="85">
        <v>40922</v>
      </c>
      <c r="AA280">
        <v>0</v>
      </c>
      <c r="AB280">
        <v>0</v>
      </c>
      <c r="AC280" s="71">
        <v>0</v>
      </c>
      <c r="AD280" s="67">
        <v>2427.9789999999998</v>
      </c>
      <c r="AE280" s="76">
        <v>1298492</v>
      </c>
      <c r="AF280" s="67">
        <v>57282</v>
      </c>
      <c r="AG280" s="83">
        <v>0</v>
      </c>
      <c r="AH280" s="83">
        <v>0</v>
      </c>
      <c r="AI280" s="93">
        <v>2010775</v>
      </c>
      <c r="AJ280" s="93">
        <f t="shared" si="90"/>
        <v>2010.7750000000001</v>
      </c>
      <c r="AK280" s="117">
        <f t="shared" si="91"/>
        <v>3.5103086484410462E-2</v>
      </c>
      <c r="AL280" s="67">
        <v>161</v>
      </c>
      <c r="AM280" s="100">
        <f t="shared" si="92"/>
        <v>0.28106560525121332</v>
      </c>
    </row>
    <row r="281" spans="1:39">
      <c r="A281" s="11">
        <v>2005</v>
      </c>
      <c r="B281" s="13">
        <v>30</v>
      </c>
      <c r="C281">
        <f>VLOOKUP('State Bond Rating'!G32,Coding!M$3:N$15,2,FALSE)</f>
        <v>3</v>
      </c>
      <c r="D281">
        <f t="shared" si="79"/>
        <v>23</v>
      </c>
      <c r="E281" s="131">
        <f t="shared" si="80"/>
        <v>0.92</v>
      </c>
      <c r="F281">
        <f>VLOOKUP('State Bond Rating'!H32,Coding!P$3:Q$15,2,FALSE)</f>
        <v>4</v>
      </c>
      <c r="G281" s="126">
        <f t="shared" si="81"/>
        <v>32</v>
      </c>
      <c r="H281" s="129">
        <f t="shared" si="82"/>
        <v>0.91428571428571426</v>
      </c>
      <c r="I281">
        <f>VLOOKUP('State Bond Rating'!I32, Coding!S$3:T$15,2,FALSE)</f>
        <v>4</v>
      </c>
      <c r="J281" s="126">
        <f t="shared" si="83"/>
        <v>16</v>
      </c>
      <c r="K281" s="99">
        <f t="shared" si="84"/>
        <v>0.84210526315789469</v>
      </c>
      <c r="L281" s="97">
        <f>(E281+H281+K281)/3</f>
        <v>0.89213032581453644</v>
      </c>
      <c r="M281" s="119">
        <v>0</v>
      </c>
      <c r="N281" s="70">
        <v>1</v>
      </c>
      <c r="O281" s="89">
        <v>1</v>
      </c>
      <c r="P281" s="89">
        <v>1</v>
      </c>
      <c r="Q281" s="89" t="str">
        <f t="shared" si="78"/>
        <v>111</v>
      </c>
      <c r="R281" s="89">
        <v>1</v>
      </c>
      <c r="S281" s="89">
        <f t="shared" si="85"/>
        <v>1</v>
      </c>
      <c r="T281" s="89">
        <f t="shared" si="86"/>
        <v>0</v>
      </c>
      <c r="U281" s="89">
        <f t="shared" si="93"/>
        <v>0</v>
      </c>
      <c r="V281" s="89">
        <f t="shared" si="87"/>
        <v>0</v>
      </c>
      <c r="W281" s="89">
        <f t="shared" si="88"/>
        <v>0</v>
      </c>
      <c r="X281" s="89">
        <f t="shared" si="89"/>
        <v>0</v>
      </c>
      <c r="Y281" s="71">
        <v>3.9</v>
      </c>
      <c r="Z281" s="85">
        <v>45354</v>
      </c>
      <c r="AA281">
        <v>0</v>
      </c>
      <c r="AB281">
        <v>0</v>
      </c>
      <c r="AC281" s="71">
        <v>0</v>
      </c>
      <c r="AD281" s="67">
        <v>30580.976999999999</v>
      </c>
      <c r="AE281" s="76">
        <v>8651974</v>
      </c>
      <c r="AF281" s="67">
        <v>443148</v>
      </c>
      <c r="AG281" s="83">
        <v>0</v>
      </c>
      <c r="AH281" s="83">
        <v>0</v>
      </c>
      <c r="AI281" s="93">
        <v>24247648</v>
      </c>
      <c r="AJ281" s="93">
        <f t="shared" si="90"/>
        <v>24247.648000000001</v>
      </c>
      <c r="AK281" s="117">
        <f t="shared" si="91"/>
        <v>5.4716816955057909E-2</v>
      </c>
      <c r="AL281" s="67">
        <v>700</v>
      </c>
      <c r="AM281" s="100">
        <f t="shared" si="92"/>
        <v>0.15796077157067165</v>
      </c>
    </row>
    <row r="282" spans="1:39">
      <c r="A282" s="11">
        <v>2005</v>
      </c>
      <c r="B282" s="13">
        <v>31</v>
      </c>
      <c r="C282">
        <f>VLOOKUP('State Bond Rating'!G33,Coding!M$3:N$15,2,FALSE)</f>
        <v>2</v>
      </c>
      <c r="D282">
        <f t="shared" si="79"/>
        <v>24</v>
      </c>
      <c r="E282" s="131">
        <f t="shared" si="80"/>
        <v>0.96</v>
      </c>
      <c r="F282">
        <f>VLOOKUP('State Bond Rating'!H33,Coding!P$3:Q$15,2,FALSE)</f>
        <v>2</v>
      </c>
      <c r="G282" s="126">
        <f t="shared" si="81"/>
        <v>34</v>
      </c>
      <c r="H282" s="129">
        <f t="shared" si="82"/>
        <v>0.97142857142857142</v>
      </c>
      <c r="I282">
        <f>VLOOKUP('State Bond Rating'!I33, Coding!S$3:T$15,2,FALSE)</f>
        <v>12</v>
      </c>
      <c r="J282" s="126">
        <f t="shared" si="83"/>
        <v>8</v>
      </c>
      <c r="K282" s="99">
        <f t="shared" si="84"/>
        <v>0.42105263157894735</v>
      </c>
      <c r="L282" s="97">
        <f>(E282+H282)/2</f>
        <v>0.96571428571428575</v>
      </c>
      <c r="M282" s="119">
        <v>0</v>
      </c>
      <c r="N282" s="70">
        <v>1</v>
      </c>
      <c r="O282" s="89">
        <v>1</v>
      </c>
      <c r="P282" s="89">
        <v>1</v>
      </c>
      <c r="Q282" s="89" t="str">
        <f t="shared" si="78"/>
        <v>111</v>
      </c>
      <c r="R282" s="89">
        <v>1</v>
      </c>
      <c r="S282" s="89">
        <f t="shared" si="85"/>
        <v>1</v>
      </c>
      <c r="T282" s="89">
        <f t="shared" si="86"/>
        <v>0</v>
      </c>
      <c r="U282" s="89">
        <f t="shared" si="93"/>
        <v>0</v>
      </c>
      <c r="V282" s="89">
        <f t="shared" si="87"/>
        <v>0</v>
      </c>
      <c r="W282" s="89">
        <f t="shared" si="88"/>
        <v>0</v>
      </c>
      <c r="X282" s="89">
        <f t="shared" si="89"/>
        <v>0</v>
      </c>
      <c r="Y282" s="71">
        <v>5.2</v>
      </c>
      <c r="Z282" s="85">
        <v>28755</v>
      </c>
      <c r="AA282">
        <v>0</v>
      </c>
      <c r="AB282">
        <v>0</v>
      </c>
      <c r="AC282" s="71">
        <v>0</v>
      </c>
      <c r="AD282" s="67">
        <v>4570.576</v>
      </c>
      <c r="AE282" s="76">
        <v>1932274</v>
      </c>
      <c r="AF282" s="67">
        <v>74403</v>
      </c>
      <c r="AG282" s="83">
        <v>0</v>
      </c>
      <c r="AH282" s="83">
        <v>0</v>
      </c>
      <c r="AI282" s="93">
        <v>4478321</v>
      </c>
      <c r="AJ282" s="93">
        <f t="shared" si="90"/>
        <v>4478.3209999999999</v>
      </c>
      <c r="AK282" s="117">
        <f t="shared" si="91"/>
        <v>6.0190059540609922E-2</v>
      </c>
      <c r="AL282" s="67">
        <v>1211</v>
      </c>
      <c r="AM282" s="100">
        <f t="shared" si="92"/>
        <v>1.6276225421017969</v>
      </c>
    </row>
    <row r="283" spans="1:39">
      <c r="A283" s="11">
        <v>2005</v>
      </c>
      <c r="B283" s="13">
        <v>32</v>
      </c>
      <c r="C283">
        <f>VLOOKUP('State Bond Rating'!G34,Coding!M$3:N$15,2,FALSE)</f>
        <v>3</v>
      </c>
      <c r="D283">
        <f t="shared" si="79"/>
        <v>23</v>
      </c>
      <c r="E283" s="131">
        <f t="shared" si="80"/>
        <v>0.92</v>
      </c>
      <c r="F283">
        <f>VLOOKUP('State Bond Rating'!H34,Coding!P$3:Q$15,2,FALSE)</f>
        <v>4</v>
      </c>
      <c r="G283" s="126">
        <f t="shared" si="81"/>
        <v>32</v>
      </c>
      <c r="H283" s="129">
        <f t="shared" si="82"/>
        <v>0.91428571428571426</v>
      </c>
      <c r="I283">
        <f>VLOOKUP('State Bond Rating'!I34, Coding!S$3:T$15,2,FALSE)</f>
        <v>4</v>
      </c>
      <c r="J283" s="126">
        <f t="shared" si="83"/>
        <v>16</v>
      </c>
      <c r="K283" s="99">
        <f t="shared" si="84"/>
        <v>0.84210526315789469</v>
      </c>
      <c r="L283" s="97">
        <f>(E283+H283+K283)/3</f>
        <v>0.89213032581453644</v>
      </c>
      <c r="M283" s="119">
        <v>0</v>
      </c>
      <c r="N283" s="70">
        <v>0</v>
      </c>
      <c r="O283" s="89">
        <v>1</v>
      </c>
      <c r="P283" s="89">
        <v>0</v>
      </c>
      <c r="Q283" s="89" t="str">
        <f t="shared" si="78"/>
        <v>010</v>
      </c>
      <c r="R283" s="89">
        <v>2</v>
      </c>
      <c r="S283" s="89">
        <f t="shared" si="85"/>
        <v>0</v>
      </c>
      <c r="T283" s="89">
        <f t="shared" si="86"/>
        <v>0</v>
      </c>
      <c r="U283" s="89">
        <f t="shared" si="93"/>
        <v>0</v>
      </c>
      <c r="V283" s="89">
        <v>1</v>
      </c>
      <c r="W283" s="89">
        <f t="shared" si="88"/>
        <v>0</v>
      </c>
      <c r="X283" s="89">
        <f t="shared" si="89"/>
        <v>1</v>
      </c>
      <c r="Y283" s="71">
        <v>5</v>
      </c>
      <c r="Z283" s="85">
        <v>41457</v>
      </c>
      <c r="AA283">
        <v>0</v>
      </c>
      <c r="AB283">
        <v>0</v>
      </c>
      <c r="AC283" s="71">
        <v>0</v>
      </c>
      <c r="AD283" s="67">
        <v>130325.444</v>
      </c>
      <c r="AE283" s="76">
        <v>19132610</v>
      </c>
      <c r="AF283" s="67">
        <v>1023433</v>
      </c>
      <c r="AG283" s="83">
        <v>0</v>
      </c>
      <c r="AH283" s="83">
        <v>0</v>
      </c>
      <c r="AI283" s="93">
        <v>51326444</v>
      </c>
      <c r="AJ283" s="93">
        <f t="shared" si="90"/>
        <v>51326.444000000003</v>
      </c>
      <c r="AK283" s="117">
        <f t="shared" si="91"/>
        <v>5.0151249764273778E-2</v>
      </c>
      <c r="AL283" s="67">
        <v>2095</v>
      </c>
      <c r="AM283" s="100">
        <f t="shared" si="92"/>
        <v>0.20470319014532462</v>
      </c>
    </row>
    <row r="284" spans="1:39">
      <c r="A284" s="11">
        <v>2005</v>
      </c>
      <c r="B284" s="13">
        <v>33</v>
      </c>
      <c r="C284">
        <f>VLOOKUP('State Bond Rating'!G35,Coding!M$3:N$15,2,FALSE)</f>
        <v>1</v>
      </c>
      <c r="D284">
        <f t="shared" si="79"/>
        <v>25</v>
      </c>
      <c r="E284" s="131">
        <f t="shared" si="80"/>
        <v>1</v>
      </c>
      <c r="F284">
        <f>VLOOKUP('State Bond Rating'!H35,Coding!P$3:Q$15,2,FALSE)</f>
        <v>2</v>
      </c>
      <c r="G284" s="126">
        <f t="shared" si="81"/>
        <v>34</v>
      </c>
      <c r="H284" s="129">
        <f t="shared" si="82"/>
        <v>0.97142857142857142</v>
      </c>
      <c r="I284">
        <f>VLOOKUP('State Bond Rating'!I35, Coding!S$3:T$15,2,FALSE)</f>
        <v>1</v>
      </c>
      <c r="J284" s="126">
        <f t="shared" si="83"/>
        <v>19</v>
      </c>
      <c r="K284" s="99">
        <f t="shared" si="84"/>
        <v>1</v>
      </c>
      <c r="L284" s="97">
        <f>(E284+H284+K284)/3</f>
        <v>0.99047619047619051</v>
      </c>
      <c r="M284" s="119">
        <v>0</v>
      </c>
      <c r="N284" s="70">
        <v>1</v>
      </c>
      <c r="O284" s="89">
        <v>1</v>
      </c>
      <c r="P284" s="89">
        <v>1</v>
      </c>
      <c r="Q284" s="89" t="str">
        <f t="shared" si="78"/>
        <v>111</v>
      </c>
      <c r="R284" s="89">
        <v>1</v>
      </c>
      <c r="S284" s="89">
        <f t="shared" si="85"/>
        <v>1</v>
      </c>
      <c r="T284" s="89">
        <f t="shared" si="86"/>
        <v>0</v>
      </c>
      <c r="U284" s="89">
        <f t="shared" si="93"/>
        <v>0</v>
      </c>
      <c r="V284" s="89">
        <f t="shared" si="87"/>
        <v>0</v>
      </c>
      <c r="W284" s="89">
        <f t="shared" si="88"/>
        <v>0</v>
      </c>
      <c r="X284" s="89">
        <f t="shared" si="89"/>
        <v>0</v>
      </c>
      <c r="Y284" s="71">
        <v>5</v>
      </c>
      <c r="Z284" s="85">
        <v>32238</v>
      </c>
      <c r="AA284">
        <v>0</v>
      </c>
      <c r="AB284">
        <v>0</v>
      </c>
      <c r="AC284" s="71">
        <v>0</v>
      </c>
      <c r="AD284" s="67">
        <v>25133.404999999999</v>
      </c>
      <c r="AE284" s="76">
        <v>8705407</v>
      </c>
      <c r="AF284" s="67">
        <v>357168</v>
      </c>
      <c r="AG284" s="83">
        <v>0</v>
      </c>
      <c r="AH284" s="83">
        <v>0</v>
      </c>
      <c r="AI284" s="93">
        <v>18639618</v>
      </c>
      <c r="AJ284" s="93">
        <f t="shared" si="90"/>
        <v>18639.617999999999</v>
      </c>
      <c r="AK284" s="117">
        <f t="shared" si="91"/>
        <v>5.2187256417148227E-2</v>
      </c>
      <c r="AL284" s="67">
        <v>4021</v>
      </c>
      <c r="AM284" s="100">
        <f t="shared" si="92"/>
        <v>1.1258007436276485</v>
      </c>
    </row>
    <row r="285" spans="1:39">
      <c r="A285" s="11">
        <v>2005</v>
      </c>
      <c r="B285" s="13">
        <v>34</v>
      </c>
      <c r="C285">
        <f>VLOOKUP('State Bond Rating'!G36,Coding!M$3:N$15,2,FALSE)</f>
        <v>3</v>
      </c>
      <c r="D285">
        <f t="shared" si="79"/>
        <v>23</v>
      </c>
      <c r="E285" s="131">
        <f t="shared" si="80"/>
        <v>0.92</v>
      </c>
      <c r="F285">
        <f>VLOOKUP('State Bond Rating'!H36,Coding!P$3:Q$15,2,FALSE)</f>
        <v>3</v>
      </c>
      <c r="G285" s="126">
        <f t="shared" si="81"/>
        <v>33</v>
      </c>
      <c r="H285" s="129">
        <f t="shared" si="82"/>
        <v>0.94285714285714284</v>
      </c>
      <c r="I285">
        <f>VLOOKUP('State Bond Rating'!I36, Coding!S$3:T$15,2,FALSE)</f>
        <v>12</v>
      </c>
      <c r="J285" s="126">
        <f t="shared" si="83"/>
        <v>8</v>
      </c>
      <c r="K285" s="99">
        <f t="shared" si="84"/>
        <v>0.42105263157894735</v>
      </c>
      <c r="L285" s="97">
        <f>(E285+H285)/2</f>
        <v>0.93142857142857149</v>
      </c>
      <c r="M285" s="119">
        <v>0</v>
      </c>
      <c r="N285" s="70">
        <v>0</v>
      </c>
      <c r="O285" s="89">
        <v>0</v>
      </c>
      <c r="P285" s="89">
        <v>0</v>
      </c>
      <c r="Q285" s="89" t="str">
        <f t="shared" si="78"/>
        <v>000</v>
      </c>
      <c r="R285" s="89">
        <v>0</v>
      </c>
      <c r="S285" s="89">
        <f t="shared" si="85"/>
        <v>0</v>
      </c>
      <c r="T285" s="89">
        <f t="shared" si="86"/>
        <v>1</v>
      </c>
      <c r="U285" s="89">
        <f t="shared" si="93"/>
        <v>0</v>
      </c>
      <c r="V285" s="89">
        <f t="shared" si="87"/>
        <v>0</v>
      </c>
      <c r="W285" s="89">
        <f t="shared" si="88"/>
        <v>0</v>
      </c>
      <c r="X285" s="89">
        <f t="shared" si="89"/>
        <v>0</v>
      </c>
      <c r="Y285" s="71">
        <v>3.3</v>
      </c>
      <c r="Z285" s="85">
        <v>31521</v>
      </c>
      <c r="AA285">
        <v>0</v>
      </c>
      <c r="AB285">
        <v>0</v>
      </c>
      <c r="AC285" s="71">
        <v>0</v>
      </c>
      <c r="AD285" s="67">
        <v>1630.644</v>
      </c>
      <c r="AE285" s="76">
        <v>646089</v>
      </c>
      <c r="AF285" s="67">
        <v>24622</v>
      </c>
      <c r="AG285" s="83">
        <v>0</v>
      </c>
      <c r="AH285" s="83">
        <v>0</v>
      </c>
      <c r="AI285" s="93">
        <v>1403293</v>
      </c>
      <c r="AJ285" s="93">
        <f t="shared" si="90"/>
        <v>1403.2929999999999</v>
      </c>
      <c r="AK285" s="117">
        <f t="shared" si="91"/>
        <v>5.6993461132320684E-2</v>
      </c>
      <c r="AL285" s="67">
        <v>1490</v>
      </c>
      <c r="AM285" s="100">
        <f t="shared" si="92"/>
        <v>6.0514986597351959</v>
      </c>
    </row>
    <row r="286" spans="1:39">
      <c r="A286" s="11">
        <v>2005</v>
      </c>
      <c r="B286" s="13">
        <v>35</v>
      </c>
      <c r="C286">
        <f>VLOOKUP('State Bond Rating'!G37,Coding!M$3:N$15,2,FALSE)</f>
        <v>2</v>
      </c>
      <c r="D286">
        <f t="shared" si="79"/>
        <v>24</v>
      </c>
      <c r="E286" s="131">
        <f t="shared" si="80"/>
        <v>0.96</v>
      </c>
      <c r="F286">
        <f>VLOOKUP('State Bond Rating'!H37,Coding!P$3:Q$15,2,FALSE)</f>
        <v>2</v>
      </c>
      <c r="G286" s="126">
        <f t="shared" si="81"/>
        <v>34</v>
      </c>
      <c r="H286" s="129">
        <f t="shared" si="82"/>
        <v>0.97142857142857142</v>
      </c>
      <c r="I286">
        <f>VLOOKUP('State Bond Rating'!I37, Coding!S$3:T$15,2,FALSE)</f>
        <v>2</v>
      </c>
      <c r="J286" s="126">
        <f t="shared" si="83"/>
        <v>18</v>
      </c>
      <c r="K286" s="99">
        <f t="shared" si="84"/>
        <v>0.94736842105263153</v>
      </c>
      <c r="L286" s="97">
        <f>(E286+H286+K286)/3</f>
        <v>0.95959899749373434</v>
      </c>
      <c r="M286" s="119">
        <v>0</v>
      </c>
      <c r="N286" s="70">
        <v>0</v>
      </c>
      <c r="O286" s="89">
        <v>0</v>
      </c>
      <c r="P286" s="89">
        <v>0</v>
      </c>
      <c r="Q286" s="89" t="str">
        <f t="shared" si="78"/>
        <v>000</v>
      </c>
      <c r="R286" s="89">
        <v>0</v>
      </c>
      <c r="S286" s="89">
        <f t="shared" si="85"/>
        <v>0</v>
      </c>
      <c r="T286" s="89">
        <f t="shared" si="86"/>
        <v>1</v>
      </c>
      <c r="U286" s="89">
        <f t="shared" si="93"/>
        <v>0</v>
      </c>
      <c r="V286" s="89">
        <f t="shared" si="87"/>
        <v>0</v>
      </c>
      <c r="W286" s="89">
        <f t="shared" si="88"/>
        <v>0</v>
      </c>
      <c r="X286" s="89">
        <f t="shared" si="89"/>
        <v>0</v>
      </c>
      <c r="Y286" s="71">
        <v>5.9</v>
      </c>
      <c r="Z286" s="85">
        <v>32523</v>
      </c>
      <c r="AA286">
        <v>0</v>
      </c>
      <c r="AB286">
        <v>0</v>
      </c>
      <c r="AC286" s="71">
        <v>0</v>
      </c>
      <c r="AD286" s="67">
        <v>37543.548000000003</v>
      </c>
      <c r="AE286" s="76">
        <v>11463320</v>
      </c>
      <c r="AF286" s="67">
        <v>467392</v>
      </c>
      <c r="AG286" s="83">
        <v>8</v>
      </c>
      <c r="AH286" s="83">
        <v>8</v>
      </c>
      <c r="AI286" s="93">
        <v>24011238</v>
      </c>
      <c r="AJ286" s="93">
        <f t="shared" si="90"/>
        <v>24011.238000000001</v>
      </c>
      <c r="AK286" s="117">
        <f t="shared" si="91"/>
        <v>5.1372804840476516E-2</v>
      </c>
      <c r="AL286" s="67">
        <v>2298</v>
      </c>
      <c r="AM286" s="100">
        <f t="shared" si="92"/>
        <v>0.49166438449952077</v>
      </c>
    </row>
    <row r="287" spans="1:39">
      <c r="A287" s="11">
        <v>2005</v>
      </c>
      <c r="B287" s="13">
        <v>36</v>
      </c>
      <c r="C287">
        <f>VLOOKUP('State Bond Rating'!G38,Coding!M$3:N$15,2,FALSE)</f>
        <v>3</v>
      </c>
      <c r="D287">
        <f t="shared" si="79"/>
        <v>23</v>
      </c>
      <c r="E287" s="131">
        <f t="shared" si="80"/>
        <v>0.92</v>
      </c>
      <c r="F287">
        <f>VLOOKUP('State Bond Rating'!H38,Coding!P$3:Q$15,2,FALSE)</f>
        <v>4</v>
      </c>
      <c r="G287" s="126">
        <f t="shared" si="81"/>
        <v>32</v>
      </c>
      <c r="H287" s="129">
        <f t="shared" si="82"/>
        <v>0.91428571428571426</v>
      </c>
      <c r="I287">
        <f>VLOOKUP('State Bond Rating'!I38, Coding!S$3:T$15,2,FALSE)</f>
        <v>3</v>
      </c>
      <c r="J287" s="126">
        <f t="shared" si="83"/>
        <v>17</v>
      </c>
      <c r="K287" s="99">
        <f t="shared" si="84"/>
        <v>0.89473684210526316</v>
      </c>
      <c r="L287" s="97">
        <f>(E287+H287+K287)/3</f>
        <v>0.90967418546365908</v>
      </c>
      <c r="M287" s="119">
        <v>0</v>
      </c>
      <c r="N287" s="70">
        <v>1</v>
      </c>
      <c r="O287" s="89">
        <v>0</v>
      </c>
      <c r="P287" s="89">
        <v>1</v>
      </c>
      <c r="Q287" s="89" t="str">
        <f t="shared" si="78"/>
        <v>101</v>
      </c>
      <c r="R287" s="89">
        <v>2</v>
      </c>
      <c r="S287" s="89">
        <f t="shared" si="85"/>
        <v>0</v>
      </c>
      <c r="T287" s="89">
        <f t="shared" si="86"/>
        <v>0</v>
      </c>
      <c r="U287" s="89">
        <v>1</v>
      </c>
      <c r="V287" s="89">
        <f t="shared" si="87"/>
        <v>0</v>
      </c>
      <c r="W287" s="89">
        <f t="shared" si="88"/>
        <v>0</v>
      </c>
      <c r="X287" s="89">
        <f t="shared" si="89"/>
        <v>1</v>
      </c>
      <c r="Y287" s="71">
        <v>4.5999999999999996</v>
      </c>
      <c r="Z287" s="85">
        <v>31062</v>
      </c>
      <c r="AA287">
        <v>0</v>
      </c>
      <c r="AB287">
        <v>0</v>
      </c>
      <c r="AC287" s="71">
        <v>0</v>
      </c>
      <c r="AD287" s="67">
        <v>6944.28</v>
      </c>
      <c r="AE287" s="76">
        <v>3548597</v>
      </c>
      <c r="AF287" s="67">
        <v>125243</v>
      </c>
      <c r="AG287" s="83">
        <v>12</v>
      </c>
      <c r="AH287" s="83">
        <v>12</v>
      </c>
      <c r="AI287" s="93">
        <v>6859030</v>
      </c>
      <c r="AJ287" s="93">
        <f t="shared" si="90"/>
        <v>6859.03</v>
      </c>
      <c r="AK287" s="117">
        <f t="shared" si="91"/>
        <v>5.4765775332753126E-2</v>
      </c>
      <c r="AL287" s="67">
        <v>2335</v>
      </c>
      <c r="AM287" s="100">
        <f t="shared" si="92"/>
        <v>1.8643756537291505</v>
      </c>
    </row>
    <row r="288" spans="1:39">
      <c r="A288" s="11">
        <v>2005</v>
      </c>
      <c r="B288" s="13">
        <v>37</v>
      </c>
      <c r="C288">
        <f>VLOOKUP('State Bond Rating'!G39,Coding!M$3:N$15,2,FALSE)</f>
        <v>4</v>
      </c>
      <c r="D288">
        <f t="shared" si="79"/>
        <v>22</v>
      </c>
      <c r="E288" s="131">
        <f t="shared" si="80"/>
        <v>0.88</v>
      </c>
      <c r="F288">
        <f>VLOOKUP('State Bond Rating'!H39,Coding!P$3:Q$15,2,FALSE)</f>
        <v>4</v>
      </c>
      <c r="G288" s="126">
        <f t="shared" si="81"/>
        <v>32</v>
      </c>
      <c r="H288" s="129">
        <f t="shared" si="82"/>
        <v>0.91428571428571426</v>
      </c>
      <c r="I288">
        <f>VLOOKUP('State Bond Rating'!I39, Coding!S$3:T$15,2,FALSE)</f>
        <v>4</v>
      </c>
      <c r="J288" s="126">
        <f t="shared" si="83"/>
        <v>16</v>
      </c>
      <c r="K288" s="99">
        <f t="shared" si="84"/>
        <v>0.84210526315789469</v>
      </c>
      <c r="L288" s="97">
        <f>(E288+H288+K288)/3</f>
        <v>0.87879699248120302</v>
      </c>
      <c r="M288" s="119">
        <v>0</v>
      </c>
      <c r="N288" s="70">
        <v>1</v>
      </c>
      <c r="O288" s="89">
        <v>0</v>
      </c>
      <c r="P288" s="89">
        <v>1</v>
      </c>
      <c r="Q288" s="89" t="str">
        <f t="shared" si="78"/>
        <v>101</v>
      </c>
      <c r="R288" s="89">
        <v>2</v>
      </c>
      <c r="S288" s="89">
        <f t="shared" si="85"/>
        <v>0</v>
      </c>
      <c r="T288" s="89">
        <f t="shared" si="86"/>
        <v>0</v>
      </c>
      <c r="U288" s="89">
        <v>1</v>
      </c>
      <c r="V288" s="89">
        <f t="shared" si="87"/>
        <v>0</v>
      </c>
      <c r="W288" s="89">
        <f t="shared" si="88"/>
        <v>0</v>
      </c>
      <c r="X288" s="89">
        <f t="shared" si="89"/>
        <v>1</v>
      </c>
      <c r="Y288" s="71">
        <v>6.4</v>
      </c>
      <c r="Z288" s="85">
        <v>32421</v>
      </c>
      <c r="AA288">
        <v>0</v>
      </c>
      <c r="AB288">
        <v>0</v>
      </c>
      <c r="AC288" s="71">
        <v>0</v>
      </c>
      <c r="AD288" s="67">
        <v>15392.736999999999</v>
      </c>
      <c r="AE288" s="76">
        <v>3613202</v>
      </c>
      <c r="AF288" s="67">
        <v>147535</v>
      </c>
      <c r="AG288" s="83">
        <v>0</v>
      </c>
      <c r="AH288" s="83">
        <v>0</v>
      </c>
      <c r="AI288" s="93">
        <v>6522665</v>
      </c>
      <c r="AJ288" s="93">
        <f t="shared" si="90"/>
        <v>6522.665</v>
      </c>
      <c r="AK288" s="117">
        <f t="shared" si="91"/>
        <v>4.4210966889212729E-2</v>
      </c>
      <c r="AL288" s="67">
        <v>3444</v>
      </c>
      <c r="AM288" s="100">
        <f t="shared" si="92"/>
        <v>2.3343613379875965</v>
      </c>
    </row>
    <row r="289" spans="1:39">
      <c r="A289" s="11">
        <v>2005</v>
      </c>
      <c r="B289" s="13">
        <v>38</v>
      </c>
      <c r="C289">
        <f>VLOOKUP('State Bond Rating'!G40,Coding!M$3:N$15,2,FALSE)</f>
        <v>3</v>
      </c>
      <c r="D289">
        <f t="shared" si="79"/>
        <v>23</v>
      </c>
      <c r="E289" s="131">
        <f t="shared" si="80"/>
        <v>0.92</v>
      </c>
      <c r="F289">
        <f>VLOOKUP('State Bond Rating'!H40,Coding!P$3:Q$15,2,FALSE)</f>
        <v>3</v>
      </c>
      <c r="G289" s="126">
        <f t="shared" si="81"/>
        <v>33</v>
      </c>
      <c r="H289" s="129">
        <f t="shared" si="82"/>
        <v>0.94285714285714284</v>
      </c>
      <c r="I289">
        <f>VLOOKUP('State Bond Rating'!I40, Coding!S$3:T$15,2,FALSE)</f>
        <v>12</v>
      </c>
      <c r="J289" s="126">
        <f t="shared" si="83"/>
        <v>8</v>
      </c>
      <c r="K289" s="99">
        <f t="shared" si="84"/>
        <v>0.42105263157894735</v>
      </c>
      <c r="L289" s="97">
        <f>(E289+H289)/2</f>
        <v>0.93142857142857149</v>
      </c>
      <c r="M289" s="119">
        <v>0</v>
      </c>
      <c r="N289" s="70">
        <v>1</v>
      </c>
      <c r="O289" s="89">
        <v>0</v>
      </c>
      <c r="P289" s="89">
        <v>0</v>
      </c>
      <c r="Q289" s="89" t="str">
        <f t="shared" si="78"/>
        <v>100</v>
      </c>
      <c r="R289" s="89">
        <v>2</v>
      </c>
      <c r="S289" s="89">
        <f t="shared" si="85"/>
        <v>0</v>
      </c>
      <c r="T289" s="89">
        <f t="shared" si="86"/>
        <v>0</v>
      </c>
      <c r="U289" s="89">
        <f t="shared" si="93"/>
        <v>1</v>
      </c>
      <c r="V289" s="89">
        <f t="shared" si="87"/>
        <v>0</v>
      </c>
      <c r="W289" s="89">
        <f t="shared" si="88"/>
        <v>0</v>
      </c>
      <c r="X289" s="89">
        <f t="shared" si="89"/>
        <v>1</v>
      </c>
      <c r="Y289" s="71">
        <v>5.0999999999999996</v>
      </c>
      <c r="Z289" s="85">
        <v>36247</v>
      </c>
      <c r="AA289">
        <v>0</v>
      </c>
      <c r="AB289">
        <v>0</v>
      </c>
      <c r="AC289" s="71">
        <v>0</v>
      </c>
      <c r="AD289" s="67">
        <v>72900.510999999999</v>
      </c>
      <c r="AE289" s="76">
        <v>12449990</v>
      </c>
      <c r="AF289" s="67">
        <v>506505</v>
      </c>
      <c r="AG289" s="83">
        <v>0</v>
      </c>
      <c r="AH289" s="83">
        <v>0</v>
      </c>
      <c r="AI289" s="93">
        <v>27262969</v>
      </c>
      <c r="AJ289" s="93">
        <f t="shared" si="90"/>
        <v>27262.969000000001</v>
      </c>
      <c r="AK289" s="117">
        <f t="shared" si="91"/>
        <v>5.3825666084243988E-2</v>
      </c>
      <c r="AL289" s="67">
        <v>3108</v>
      </c>
      <c r="AM289" s="100">
        <f t="shared" si="92"/>
        <v>0.61361684484852075</v>
      </c>
    </row>
    <row r="290" spans="1:39">
      <c r="A290" s="11">
        <v>2005</v>
      </c>
      <c r="B290" s="13">
        <v>39</v>
      </c>
      <c r="C290">
        <f>VLOOKUP('State Bond Rating'!G41,Coding!M$3:N$15,2,FALSE)</f>
        <v>3</v>
      </c>
      <c r="D290">
        <f t="shared" si="79"/>
        <v>23</v>
      </c>
      <c r="E290" s="131">
        <f t="shared" si="80"/>
        <v>0.92</v>
      </c>
      <c r="F290">
        <f>VLOOKUP('State Bond Rating'!H41,Coding!P$3:Q$15,2,FALSE)</f>
        <v>4</v>
      </c>
      <c r="G290" s="126">
        <f t="shared" si="81"/>
        <v>32</v>
      </c>
      <c r="H290" s="129">
        <f t="shared" si="82"/>
        <v>0.91428571428571426</v>
      </c>
      <c r="I290">
        <f>VLOOKUP('State Bond Rating'!I41, Coding!S$3:T$15,2,FALSE)</f>
        <v>3</v>
      </c>
      <c r="J290" s="126">
        <f t="shared" si="83"/>
        <v>17</v>
      </c>
      <c r="K290" s="99">
        <f t="shared" si="84"/>
        <v>0.89473684210526316</v>
      </c>
      <c r="L290" s="97">
        <f>(E290+H290+K290)/3</f>
        <v>0.90967418546365908</v>
      </c>
      <c r="M290" s="119">
        <v>0</v>
      </c>
      <c r="N290" s="70">
        <v>0</v>
      </c>
      <c r="O290" s="89">
        <v>1</v>
      </c>
      <c r="P290" s="89">
        <v>1</v>
      </c>
      <c r="Q290" s="89" t="str">
        <f t="shared" si="78"/>
        <v>011</v>
      </c>
      <c r="R290" s="89">
        <v>2</v>
      </c>
      <c r="S290" s="89">
        <f t="shared" si="85"/>
        <v>0</v>
      </c>
      <c r="T290" s="89">
        <f t="shared" si="86"/>
        <v>0</v>
      </c>
      <c r="U290" s="89">
        <f t="shared" si="93"/>
        <v>0</v>
      </c>
      <c r="V290" s="89">
        <f t="shared" si="87"/>
        <v>1</v>
      </c>
      <c r="W290" s="89">
        <f t="shared" si="88"/>
        <v>0</v>
      </c>
      <c r="X290" s="89">
        <f t="shared" si="89"/>
        <v>1</v>
      </c>
      <c r="Y290" s="71">
        <v>4.4000000000000004</v>
      </c>
      <c r="Z290" s="85">
        <v>36927</v>
      </c>
      <c r="AA290">
        <v>0</v>
      </c>
      <c r="AB290">
        <v>0</v>
      </c>
      <c r="AC290" s="71">
        <v>0</v>
      </c>
      <c r="AD290" s="67">
        <v>1869.3989999999999</v>
      </c>
      <c r="AE290" s="76">
        <v>1067916</v>
      </c>
      <c r="AF290" s="67">
        <v>45663</v>
      </c>
      <c r="AG290" s="83">
        <v>0</v>
      </c>
      <c r="AH290" s="83">
        <v>0</v>
      </c>
      <c r="AI290" s="93">
        <v>2628747</v>
      </c>
      <c r="AJ290" s="93">
        <f t="shared" si="90"/>
        <v>2628.7469999999998</v>
      </c>
      <c r="AK290" s="117">
        <f t="shared" si="91"/>
        <v>5.7568425202023515E-2</v>
      </c>
      <c r="AL290" s="67">
        <v>115</v>
      </c>
      <c r="AM290" s="100">
        <f t="shared" si="92"/>
        <v>0.25184503865273855</v>
      </c>
    </row>
    <row r="291" spans="1:39">
      <c r="A291" s="11">
        <v>2005</v>
      </c>
      <c r="B291" s="13">
        <v>40</v>
      </c>
      <c r="C291">
        <f>VLOOKUP('State Bond Rating'!G42,Coding!M$3:N$15,2,FALSE)</f>
        <v>2</v>
      </c>
      <c r="D291">
        <f t="shared" si="79"/>
        <v>24</v>
      </c>
      <c r="E291" s="131">
        <f t="shared" si="80"/>
        <v>0.96</v>
      </c>
      <c r="F291">
        <f>VLOOKUP('State Bond Rating'!H42,Coding!P$3:Q$15,2,FALSE)</f>
        <v>1</v>
      </c>
      <c r="G291" s="126">
        <f t="shared" si="81"/>
        <v>35</v>
      </c>
      <c r="H291" s="129">
        <f t="shared" si="82"/>
        <v>1</v>
      </c>
      <c r="I291">
        <f>VLOOKUP('State Bond Rating'!I42, Coding!S$3:T$15,2,FALSE)</f>
        <v>1</v>
      </c>
      <c r="J291" s="126">
        <f t="shared" si="83"/>
        <v>19</v>
      </c>
      <c r="K291" s="99">
        <f t="shared" si="84"/>
        <v>1</v>
      </c>
      <c r="L291" s="97">
        <f>(E291+H291+K291)/3</f>
        <v>0.98666666666666669</v>
      </c>
      <c r="M291" s="119">
        <v>0</v>
      </c>
      <c r="N291" s="70">
        <v>0</v>
      </c>
      <c r="O291" s="89">
        <v>0</v>
      </c>
      <c r="P291" s="89">
        <v>0</v>
      </c>
      <c r="Q291" s="89" t="str">
        <f t="shared" si="78"/>
        <v>000</v>
      </c>
      <c r="R291" s="89">
        <v>0</v>
      </c>
      <c r="S291" s="89">
        <f t="shared" si="85"/>
        <v>0</v>
      </c>
      <c r="T291" s="89">
        <f t="shared" si="86"/>
        <v>1</v>
      </c>
      <c r="U291" s="89">
        <f t="shared" si="93"/>
        <v>0</v>
      </c>
      <c r="V291" s="89">
        <f t="shared" si="87"/>
        <v>0</v>
      </c>
      <c r="W291" s="89">
        <f t="shared" si="88"/>
        <v>0</v>
      </c>
      <c r="X291" s="89">
        <f t="shared" si="89"/>
        <v>0</v>
      </c>
      <c r="Y291" s="71">
        <v>7</v>
      </c>
      <c r="Z291" s="85">
        <v>28958</v>
      </c>
      <c r="AA291">
        <v>0</v>
      </c>
      <c r="AB291">
        <v>0</v>
      </c>
      <c r="AC291" s="71">
        <v>0</v>
      </c>
      <c r="AD291" s="67">
        <v>16547.141</v>
      </c>
      <c r="AE291" s="76">
        <v>4270150</v>
      </c>
      <c r="AF291" s="67">
        <v>143585</v>
      </c>
      <c r="AG291" s="83">
        <v>0</v>
      </c>
      <c r="AH291" s="83">
        <v>0</v>
      </c>
      <c r="AI291" s="93">
        <v>7318388</v>
      </c>
      <c r="AJ291" s="93">
        <f t="shared" si="90"/>
        <v>7318.3879999999999</v>
      </c>
      <c r="AK291" s="117">
        <f t="shared" si="91"/>
        <v>5.0969028798272802E-2</v>
      </c>
      <c r="AL291" s="67">
        <v>1151</v>
      </c>
      <c r="AM291" s="100">
        <f t="shared" si="92"/>
        <v>0.8016157676637532</v>
      </c>
    </row>
    <row r="292" spans="1:39" s="89" customFormat="1">
      <c r="A292" s="11">
        <v>2005</v>
      </c>
      <c r="B292" s="13">
        <v>41</v>
      </c>
      <c r="C292">
        <v>3</v>
      </c>
      <c r="D292">
        <f t="shared" si="79"/>
        <v>23</v>
      </c>
      <c r="E292" s="131">
        <f t="shared" si="80"/>
        <v>0.92</v>
      </c>
      <c r="F292">
        <f>VLOOKUP('State Bond Rating'!H43,Coding!P$3:Q$15,2,FALSE)</f>
        <v>12</v>
      </c>
      <c r="G292" s="126">
        <f t="shared" si="81"/>
        <v>24</v>
      </c>
      <c r="H292" s="129">
        <f t="shared" si="82"/>
        <v>0.68571428571428572</v>
      </c>
      <c r="I292">
        <f>VLOOKUP('State Bond Rating'!I43, Coding!S$3:T$15,2,FALSE)</f>
        <v>12</v>
      </c>
      <c r="J292" s="126">
        <f t="shared" si="83"/>
        <v>8</v>
      </c>
      <c r="K292" s="99">
        <f t="shared" si="84"/>
        <v>0.42105263157894735</v>
      </c>
      <c r="L292" s="120">
        <f>E292</f>
        <v>0.92</v>
      </c>
      <c r="M292" s="121">
        <v>1</v>
      </c>
      <c r="N292" s="70">
        <v>0</v>
      </c>
      <c r="O292" s="89">
        <v>0</v>
      </c>
      <c r="P292" s="89">
        <v>0</v>
      </c>
      <c r="Q292" s="89" t="str">
        <f t="shared" si="78"/>
        <v>000</v>
      </c>
      <c r="R292" s="89">
        <v>0</v>
      </c>
      <c r="S292" s="89">
        <f t="shared" si="85"/>
        <v>0</v>
      </c>
      <c r="T292" s="89">
        <f t="shared" si="86"/>
        <v>1</v>
      </c>
      <c r="U292" s="89">
        <f t="shared" si="93"/>
        <v>0</v>
      </c>
      <c r="V292" s="89">
        <f t="shared" si="87"/>
        <v>0</v>
      </c>
      <c r="W292" s="89">
        <f t="shared" si="88"/>
        <v>0</v>
      </c>
      <c r="X292" s="89">
        <f t="shared" si="89"/>
        <v>0</v>
      </c>
      <c r="Y292" s="71">
        <v>3.6</v>
      </c>
      <c r="Z292" s="85">
        <v>33772</v>
      </c>
      <c r="AA292" s="89">
        <v>0</v>
      </c>
      <c r="AB292" s="89">
        <v>0</v>
      </c>
      <c r="AC292" s="71">
        <v>0</v>
      </c>
      <c r="AD292" s="93">
        <v>1266.8340000000001</v>
      </c>
      <c r="AE292" s="122">
        <v>775493</v>
      </c>
      <c r="AF292" s="93">
        <v>31380</v>
      </c>
      <c r="AG292" s="125">
        <v>8</v>
      </c>
      <c r="AH292" s="125">
        <v>8</v>
      </c>
      <c r="AI292" s="93">
        <v>1110035</v>
      </c>
      <c r="AJ292" s="93">
        <f t="shared" si="90"/>
        <v>1110.0350000000001</v>
      </c>
      <c r="AK292" s="117">
        <f t="shared" si="91"/>
        <v>3.5373964308476738E-2</v>
      </c>
      <c r="AL292" s="93">
        <v>1949</v>
      </c>
      <c r="AM292" s="124">
        <f t="shared" si="92"/>
        <v>6.2109623964308476</v>
      </c>
    </row>
    <row r="293" spans="1:39">
      <c r="A293" s="11">
        <v>2005</v>
      </c>
      <c r="B293" s="13">
        <v>42</v>
      </c>
      <c r="C293">
        <f>VLOOKUP('State Bond Rating'!G44,Coding!M$3:N$15,2,FALSE)</f>
        <v>3</v>
      </c>
      <c r="D293">
        <f t="shared" si="79"/>
        <v>23</v>
      </c>
      <c r="E293" s="131">
        <f t="shared" si="80"/>
        <v>0.92</v>
      </c>
      <c r="F293">
        <f>VLOOKUP('State Bond Rating'!H44,Coding!P$3:Q$15,2,FALSE)</f>
        <v>3</v>
      </c>
      <c r="G293" s="126">
        <f t="shared" si="81"/>
        <v>33</v>
      </c>
      <c r="H293" s="129">
        <f t="shared" si="82"/>
        <v>0.94285714285714284</v>
      </c>
      <c r="I293">
        <f>VLOOKUP('State Bond Rating'!I44, Coding!S$3:T$15,2,FALSE)</f>
        <v>3</v>
      </c>
      <c r="J293" s="126">
        <f t="shared" si="83"/>
        <v>17</v>
      </c>
      <c r="K293" s="99">
        <f t="shared" si="84"/>
        <v>0.89473684210526316</v>
      </c>
      <c r="L293" s="97">
        <f>(E293+H293+K293)/3</f>
        <v>0.91919799498746879</v>
      </c>
      <c r="M293" s="119">
        <v>0</v>
      </c>
      <c r="N293" s="70">
        <v>1</v>
      </c>
      <c r="O293" s="89">
        <v>1</v>
      </c>
      <c r="P293" s="89">
        <v>0</v>
      </c>
      <c r="Q293" s="89" t="str">
        <f t="shared" si="78"/>
        <v>110</v>
      </c>
      <c r="R293" s="89">
        <v>2</v>
      </c>
      <c r="S293" s="89">
        <f t="shared" si="85"/>
        <v>0</v>
      </c>
      <c r="T293" s="89">
        <f t="shared" si="86"/>
        <v>0</v>
      </c>
      <c r="U293" s="89">
        <v>1</v>
      </c>
      <c r="V293" s="89">
        <f t="shared" si="87"/>
        <v>0</v>
      </c>
      <c r="W293" s="89">
        <f t="shared" si="88"/>
        <v>0</v>
      </c>
      <c r="X293" s="89">
        <f t="shared" si="89"/>
        <v>1</v>
      </c>
      <c r="Y293" s="71">
        <v>5.9</v>
      </c>
      <c r="Z293" s="85">
        <v>31439</v>
      </c>
      <c r="AA293">
        <v>0</v>
      </c>
      <c r="AB293">
        <v>0</v>
      </c>
      <c r="AC293" s="71">
        <v>0</v>
      </c>
      <c r="AD293" s="67">
        <v>21998.793000000001</v>
      </c>
      <c r="AE293" s="76">
        <v>5991057</v>
      </c>
      <c r="AF293" s="67">
        <v>227505</v>
      </c>
      <c r="AG293" s="83">
        <v>0</v>
      </c>
      <c r="AH293" s="83">
        <v>0</v>
      </c>
      <c r="AI293" s="93">
        <v>10007292</v>
      </c>
      <c r="AJ293" s="93">
        <f t="shared" si="90"/>
        <v>10007.291999999999</v>
      </c>
      <c r="AK293" s="117">
        <f t="shared" si="91"/>
        <v>4.3987129953187841E-2</v>
      </c>
      <c r="AL293" s="67">
        <v>1859</v>
      </c>
      <c r="AM293" s="100">
        <f t="shared" si="92"/>
        <v>0.81712489835388236</v>
      </c>
    </row>
    <row r="294" spans="1:39">
      <c r="A294" s="11">
        <v>2005</v>
      </c>
      <c r="B294" s="13">
        <v>43</v>
      </c>
      <c r="C294">
        <f>VLOOKUP('State Bond Rating'!G45,Coding!M$3:N$15,2,FALSE)</f>
        <v>3</v>
      </c>
      <c r="D294">
        <f t="shared" si="79"/>
        <v>23</v>
      </c>
      <c r="E294" s="131">
        <f t="shared" si="80"/>
        <v>0.92</v>
      </c>
      <c r="F294">
        <f>VLOOKUP('State Bond Rating'!H45,Coding!P$3:Q$15,2,FALSE)</f>
        <v>2</v>
      </c>
      <c r="G294" s="126">
        <f t="shared" si="81"/>
        <v>34</v>
      </c>
      <c r="H294" s="129">
        <f t="shared" si="82"/>
        <v>0.97142857142857142</v>
      </c>
      <c r="I294">
        <f>VLOOKUP('State Bond Rating'!I45, Coding!S$3:T$15,2,FALSE)</f>
        <v>2</v>
      </c>
      <c r="J294" s="126">
        <f t="shared" si="83"/>
        <v>18</v>
      </c>
      <c r="K294" s="99">
        <f t="shared" si="84"/>
        <v>0.94736842105263153</v>
      </c>
      <c r="L294" s="97">
        <f>(E294+H294+K294)/3</f>
        <v>0.94626566416040092</v>
      </c>
      <c r="M294" s="119">
        <v>0</v>
      </c>
      <c r="N294" s="70">
        <v>0</v>
      </c>
      <c r="O294" s="89">
        <v>0</v>
      </c>
      <c r="P294" s="89">
        <v>0</v>
      </c>
      <c r="Q294" s="89" t="str">
        <f t="shared" si="78"/>
        <v>000</v>
      </c>
      <c r="R294" s="89">
        <v>0</v>
      </c>
      <c r="S294" s="89">
        <f t="shared" si="85"/>
        <v>0</v>
      </c>
      <c r="T294" s="89">
        <f t="shared" si="86"/>
        <v>1</v>
      </c>
      <c r="U294" s="89">
        <f t="shared" si="93"/>
        <v>0</v>
      </c>
      <c r="V294" s="89">
        <f t="shared" si="87"/>
        <v>0</v>
      </c>
      <c r="W294" s="89">
        <f t="shared" si="88"/>
        <v>0</v>
      </c>
      <c r="X294" s="89">
        <f t="shared" si="89"/>
        <v>0</v>
      </c>
      <c r="Y294" s="71">
        <v>5.9</v>
      </c>
      <c r="Z294" s="85">
        <v>32793</v>
      </c>
      <c r="AA294">
        <v>0</v>
      </c>
      <c r="AB294">
        <v>0</v>
      </c>
      <c r="AC294" s="71">
        <v>0</v>
      </c>
      <c r="AD294" s="67">
        <v>132542.397</v>
      </c>
      <c r="AE294" s="76">
        <v>22778123</v>
      </c>
      <c r="AF294" s="67">
        <v>990054</v>
      </c>
      <c r="AG294" s="83">
        <v>0</v>
      </c>
      <c r="AH294" s="83">
        <v>0</v>
      </c>
      <c r="AI294" s="93">
        <v>32784942</v>
      </c>
      <c r="AJ294" s="93">
        <f t="shared" si="90"/>
        <v>32784.942000000003</v>
      </c>
      <c r="AK294" s="117">
        <f t="shared" si="91"/>
        <v>3.3114296795932349E-2</v>
      </c>
      <c r="AL294" s="67">
        <v>8174</v>
      </c>
      <c r="AM294" s="100">
        <f t="shared" si="92"/>
        <v>0.82561153230025841</v>
      </c>
    </row>
    <row r="295" spans="1:39">
      <c r="A295" s="11">
        <v>2005</v>
      </c>
      <c r="B295" s="13">
        <v>44</v>
      </c>
      <c r="C295">
        <f>VLOOKUP('State Bond Rating'!G46,Coding!M$3:N$15,2,FALSE)</f>
        <v>1</v>
      </c>
      <c r="D295">
        <f t="shared" si="79"/>
        <v>25</v>
      </c>
      <c r="E295" s="131">
        <f t="shared" si="80"/>
        <v>1</v>
      </c>
      <c r="F295">
        <f>VLOOKUP('State Bond Rating'!H46,Coding!P$3:Q$15,2,FALSE)</f>
        <v>1</v>
      </c>
      <c r="G295" s="126">
        <f t="shared" si="81"/>
        <v>35</v>
      </c>
      <c r="H295" s="129">
        <f t="shared" si="82"/>
        <v>1</v>
      </c>
      <c r="I295">
        <f>VLOOKUP('State Bond Rating'!I46, Coding!S$3:T$15,2,FALSE)</f>
        <v>1</v>
      </c>
      <c r="J295" s="126">
        <f t="shared" si="83"/>
        <v>19</v>
      </c>
      <c r="K295" s="99">
        <f t="shared" si="84"/>
        <v>1</v>
      </c>
      <c r="L295" s="97">
        <f>(E295+H295+K295)/3</f>
        <v>1</v>
      </c>
      <c r="M295" s="119">
        <v>0</v>
      </c>
      <c r="N295" s="70">
        <v>0</v>
      </c>
      <c r="O295" s="89">
        <v>0</v>
      </c>
      <c r="P295" s="89">
        <v>0</v>
      </c>
      <c r="Q295" s="89" t="str">
        <f t="shared" si="78"/>
        <v>000</v>
      </c>
      <c r="R295" s="89">
        <v>0</v>
      </c>
      <c r="S295" s="89">
        <f t="shared" si="85"/>
        <v>0</v>
      </c>
      <c r="T295" s="89">
        <f t="shared" si="86"/>
        <v>1</v>
      </c>
      <c r="U295" s="89">
        <f t="shared" si="93"/>
        <v>0</v>
      </c>
      <c r="V295" s="89">
        <f t="shared" si="87"/>
        <v>0</v>
      </c>
      <c r="W295" s="89">
        <f t="shared" si="88"/>
        <v>0</v>
      </c>
      <c r="X295" s="89">
        <f t="shared" si="89"/>
        <v>0</v>
      </c>
      <c r="Y295" s="71">
        <v>4.9000000000000004</v>
      </c>
      <c r="Z295" s="85">
        <v>28759</v>
      </c>
      <c r="AA295">
        <v>0</v>
      </c>
      <c r="AB295">
        <v>0</v>
      </c>
      <c r="AC295" s="71">
        <v>0</v>
      </c>
      <c r="AD295" s="67">
        <v>9563.56</v>
      </c>
      <c r="AE295" s="76">
        <v>2457719</v>
      </c>
      <c r="AF295" s="67">
        <v>94475</v>
      </c>
      <c r="AG295" s="83">
        <v>0</v>
      </c>
      <c r="AH295" s="83">
        <v>0</v>
      </c>
      <c r="AI295" s="93">
        <v>4703330</v>
      </c>
      <c r="AJ295" s="93">
        <f t="shared" si="90"/>
        <v>4703.33</v>
      </c>
      <c r="AK295" s="117">
        <f t="shared" si="91"/>
        <v>4.9783858163535324E-2</v>
      </c>
      <c r="AL295" s="67">
        <v>574</v>
      </c>
      <c r="AM295" s="100">
        <f t="shared" si="92"/>
        <v>0.60756813971950252</v>
      </c>
    </row>
    <row r="296" spans="1:39">
      <c r="A296" s="11">
        <v>2005</v>
      </c>
      <c r="B296" s="13">
        <v>45</v>
      </c>
      <c r="C296">
        <f>VLOOKUP('State Bond Rating'!G47,Coding!M$3:N$15,2,FALSE)</f>
        <v>2</v>
      </c>
      <c r="D296">
        <f t="shared" si="79"/>
        <v>24</v>
      </c>
      <c r="E296" s="131">
        <f t="shared" si="80"/>
        <v>0.96</v>
      </c>
      <c r="F296">
        <f>VLOOKUP('State Bond Rating'!H47,Coding!P$3:Q$15,2,FALSE)</f>
        <v>2</v>
      </c>
      <c r="G296" s="126">
        <f t="shared" si="81"/>
        <v>34</v>
      </c>
      <c r="H296" s="129">
        <f t="shared" si="82"/>
        <v>0.97142857142857142</v>
      </c>
      <c r="I296">
        <f>VLOOKUP('State Bond Rating'!I47, Coding!S$3:T$15,2,FALSE)</f>
        <v>2</v>
      </c>
      <c r="J296" s="126">
        <f t="shared" si="83"/>
        <v>18</v>
      </c>
      <c r="K296" s="99">
        <f t="shared" si="84"/>
        <v>0.94736842105263153</v>
      </c>
      <c r="L296" s="97">
        <f>(E296+H296+K296)/3</f>
        <v>0.95959899749373434</v>
      </c>
      <c r="M296" s="119">
        <v>0</v>
      </c>
      <c r="N296" s="70">
        <v>0</v>
      </c>
      <c r="O296" s="89">
        <v>1</v>
      </c>
      <c r="P296" s="89">
        <v>1</v>
      </c>
      <c r="Q296" s="89" t="str">
        <f t="shared" si="78"/>
        <v>011</v>
      </c>
      <c r="R296" s="89">
        <v>2</v>
      </c>
      <c r="S296" s="89">
        <f t="shared" si="85"/>
        <v>0</v>
      </c>
      <c r="T296" s="89">
        <f t="shared" si="86"/>
        <v>0</v>
      </c>
      <c r="U296" s="89">
        <f t="shared" si="93"/>
        <v>0</v>
      </c>
      <c r="V296" s="89">
        <f t="shared" si="87"/>
        <v>1</v>
      </c>
      <c r="W296" s="89">
        <f t="shared" si="88"/>
        <v>0</v>
      </c>
      <c r="X296" s="89">
        <f t="shared" si="89"/>
        <v>1</v>
      </c>
      <c r="Y296" s="71">
        <v>3.5</v>
      </c>
      <c r="Z296" s="85">
        <v>34668</v>
      </c>
      <c r="AA296">
        <v>0</v>
      </c>
      <c r="AB296">
        <v>0</v>
      </c>
      <c r="AC296" s="71">
        <v>0</v>
      </c>
      <c r="AD296" s="67">
        <v>840.41899999999998</v>
      </c>
      <c r="AE296" s="76">
        <v>621215</v>
      </c>
      <c r="AF296" s="67">
        <v>23539</v>
      </c>
      <c r="AG296" s="83">
        <v>0</v>
      </c>
      <c r="AH296" s="83">
        <v>0</v>
      </c>
      <c r="AI296" s="93">
        <v>2242902</v>
      </c>
      <c r="AJ296" s="93">
        <f t="shared" si="90"/>
        <v>2242.902</v>
      </c>
      <c r="AK296" s="117">
        <f t="shared" si="91"/>
        <v>9.5284506563575344E-2</v>
      </c>
      <c r="AL296" s="67">
        <v>375</v>
      </c>
      <c r="AM296" s="100">
        <f t="shared" si="92"/>
        <v>1.5931008114193468</v>
      </c>
    </row>
    <row r="297" spans="1:39">
      <c r="A297" s="11">
        <v>2005</v>
      </c>
      <c r="B297" s="13">
        <v>46</v>
      </c>
      <c r="C297">
        <f>VLOOKUP('State Bond Rating'!G48,Coding!M$3:N$15,2,FALSE)</f>
        <v>1</v>
      </c>
      <c r="D297">
        <f t="shared" si="79"/>
        <v>25</v>
      </c>
      <c r="E297" s="131">
        <f t="shared" si="80"/>
        <v>1</v>
      </c>
      <c r="F297">
        <f>VLOOKUP('State Bond Rating'!H48,Coding!P$3:Q$15,2,FALSE)</f>
        <v>1</v>
      </c>
      <c r="G297" s="126">
        <f t="shared" si="81"/>
        <v>35</v>
      </c>
      <c r="H297" s="129">
        <f t="shared" si="82"/>
        <v>1</v>
      </c>
      <c r="I297">
        <f>VLOOKUP('State Bond Rating'!I48, Coding!S$3:T$15,2,FALSE)</f>
        <v>12</v>
      </c>
      <c r="J297" s="126">
        <f t="shared" si="83"/>
        <v>8</v>
      </c>
      <c r="K297" s="99">
        <f t="shared" si="84"/>
        <v>0.42105263157894735</v>
      </c>
      <c r="L297" s="97">
        <f>(E297+H297)/2</f>
        <v>1</v>
      </c>
      <c r="M297" s="119">
        <v>0</v>
      </c>
      <c r="N297" s="70">
        <v>1</v>
      </c>
      <c r="O297" s="89">
        <v>0</v>
      </c>
      <c r="P297" s="89">
        <v>0</v>
      </c>
      <c r="Q297" s="89" t="str">
        <f t="shared" si="78"/>
        <v>100</v>
      </c>
      <c r="R297" s="89">
        <v>2</v>
      </c>
      <c r="S297" s="89">
        <f t="shared" si="85"/>
        <v>0</v>
      </c>
      <c r="T297" s="89">
        <f t="shared" si="86"/>
        <v>0</v>
      </c>
      <c r="U297" s="89">
        <f t="shared" si="93"/>
        <v>1</v>
      </c>
      <c r="V297" s="89">
        <f t="shared" si="87"/>
        <v>0</v>
      </c>
      <c r="W297" s="89">
        <f t="shared" si="88"/>
        <v>0</v>
      </c>
      <c r="X297" s="89">
        <f t="shared" si="89"/>
        <v>1</v>
      </c>
      <c r="Y297" s="71">
        <v>3.3</v>
      </c>
      <c r="Z297" s="85">
        <v>40319</v>
      </c>
      <c r="AA297">
        <v>0</v>
      </c>
      <c r="AB297">
        <v>0</v>
      </c>
      <c r="AC297" s="71">
        <v>0</v>
      </c>
      <c r="AD297" s="67">
        <v>27634.225999999999</v>
      </c>
      <c r="AE297" s="76">
        <v>7577105</v>
      </c>
      <c r="AF297" s="67">
        <v>359273</v>
      </c>
      <c r="AG297" s="83">
        <v>0</v>
      </c>
      <c r="AH297" s="83">
        <v>0</v>
      </c>
      <c r="AI297" s="93">
        <v>15918847</v>
      </c>
      <c r="AJ297" s="93">
        <f t="shared" si="90"/>
        <v>15918.847</v>
      </c>
      <c r="AK297" s="117">
        <f t="shared" si="91"/>
        <v>4.4308497994561241E-2</v>
      </c>
      <c r="AL297" s="67">
        <v>1534</v>
      </c>
      <c r="AM297" s="100">
        <f t="shared" si="92"/>
        <v>0.42697336009107278</v>
      </c>
    </row>
    <row r="298" spans="1:39">
      <c r="A298" s="11">
        <v>2005</v>
      </c>
      <c r="B298" s="13">
        <v>47</v>
      </c>
      <c r="C298">
        <f>VLOOKUP('State Bond Rating'!G49,Coding!M$3:N$15,2,FALSE)</f>
        <v>3</v>
      </c>
      <c r="D298">
        <f t="shared" si="79"/>
        <v>23</v>
      </c>
      <c r="E298" s="131">
        <f t="shared" si="80"/>
        <v>0.92</v>
      </c>
      <c r="F298">
        <f>VLOOKUP('State Bond Rating'!H49,Coding!P$3:Q$15,2,FALSE)</f>
        <v>2</v>
      </c>
      <c r="G298" s="126">
        <f t="shared" si="81"/>
        <v>34</v>
      </c>
      <c r="H298" s="129">
        <f t="shared" si="82"/>
        <v>0.97142857142857142</v>
      </c>
      <c r="I298">
        <f>VLOOKUP('State Bond Rating'!I49, Coding!S$3:T$15,2,FALSE)</f>
        <v>3</v>
      </c>
      <c r="J298" s="126">
        <f t="shared" si="83"/>
        <v>17</v>
      </c>
      <c r="K298" s="99">
        <f t="shared" si="84"/>
        <v>0.89473684210526316</v>
      </c>
      <c r="L298" s="97">
        <f>(E298+H298+K298)/3</f>
        <v>0.92872180451127828</v>
      </c>
      <c r="M298" s="119">
        <v>0</v>
      </c>
      <c r="N298" s="70">
        <v>1</v>
      </c>
      <c r="O298" s="89">
        <v>1</v>
      </c>
      <c r="P298" s="89">
        <v>1</v>
      </c>
      <c r="Q298" s="89" t="str">
        <f t="shared" si="78"/>
        <v>111</v>
      </c>
      <c r="R298" s="89">
        <v>1</v>
      </c>
      <c r="S298" s="89">
        <f t="shared" si="85"/>
        <v>1</v>
      </c>
      <c r="T298" s="89">
        <f t="shared" si="86"/>
        <v>0</v>
      </c>
      <c r="U298" s="89">
        <f t="shared" si="93"/>
        <v>0</v>
      </c>
      <c r="V298" s="89">
        <f t="shared" si="87"/>
        <v>0</v>
      </c>
      <c r="W298" s="89">
        <f t="shared" si="88"/>
        <v>0</v>
      </c>
      <c r="X298" s="89">
        <f t="shared" si="89"/>
        <v>0</v>
      </c>
      <c r="Y298" s="71">
        <v>5.5</v>
      </c>
      <c r="Z298" s="85">
        <v>37759</v>
      </c>
      <c r="AA298">
        <v>0</v>
      </c>
      <c r="AB298">
        <v>0</v>
      </c>
      <c r="AC298" s="71">
        <v>0</v>
      </c>
      <c r="AD298" s="67">
        <v>36025.803999999996</v>
      </c>
      <c r="AE298" s="76">
        <v>6257305</v>
      </c>
      <c r="AF298" s="67">
        <v>296403</v>
      </c>
      <c r="AG298" s="83">
        <v>0</v>
      </c>
      <c r="AH298" s="83">
        <v>0</v>
      </c>
      <c r="AI298" s="93">
        <v>14839634</v>
      </c>
      <c r="AJ298" s="93">
        <f t="shared" si="90"/>
        <v>14839.634</v>
      </c>
      <c r="AK298" s="117">
        <f t="shared" si="91"/>
        <v>5.0065734827245335E-2</v>
      </c>
      <c r="AL298" s="67">
        <v>4757</v>
      </c>
      <c r="AM298" s="100">
        <f t="shared" si="92"/>
        <v>1.6049095319548048</v>
      </c>
    </row>
    <row r="299" spans="1:39">
      <c r="A299" s="11">
        <v>2005</v>
      </c>
      <c r="B299" s="13">
        <v>48</v>
      </c>
      <c r="C299">
        <f>VLOOKUP('State Bond Rating'!G50,Coding!M$3:N$15,2,FALSE)</f>
        <v>4</v>
      </c>
      <c r="D299">
        <f t="shared" si="79"/>
        <v>22</v>
      </c>
      <c r="E299" s="131">
        <f t="shared" si="80"/>
        <v>0.88</v>
      </c>
      <c r="F299">
        <f>VLOOKUP('State Bond Rating'!H50,Coding!P$3:Q$15,2,FALSE)</f>
        <v>4</v>
      </c>
      <c r="G299" s="126">
        <f t="shared" si="81"/>
        <v>32</v>
      </c>
      <c r="H299" s="129">
        <f t="shared" si="82"/>
        <v>0.91428571428571426</v>
      </c>
      <c r="I299">
        <f>VLOOKUP('State Bond Rating'!I50, Coding!S$3:T$15,2,FALSE)</f>
        <v>4</v>
      </c>
      <c r="J299" s="126">
        <f t="shared" si="83"/>
        <v>16</v>
      </c>
      <c r="K299" s="99">
        <f t="shared" si="84"/>
        <v>0.84210526315789469</v>
      </c>
      <c r="L299" s="97">
        <f>(E299+H299+K299)/3</f>
        <v>0.87879699248120302</v>
      </c>
      <c r="M299" s="119">
        <v>0</v>
      </c>
      <c r="N299" s="70">
        <v>1</v>
      </c>
      <c r="O299" s="89">
        <v>1</v>
      </c>
      <c r="P299" s="89">
        <v>1</v>
      </c>
      <c r="Q299" s="89" t="str">
        <f t="shared" si="78"/>
        <v>111</v>
      </c>
      <c r="R299" s="89">
        <v>1</v>
      </c>
      <c r="S299" s="89">
        <f t="shared" si="85"/>
        <v>1</v>
      </c>
      <c r="T299" s="89">
        <f t="shared" si="86"/>
        <v>0</v>
      </c>
      <c r="U299" s="89">
        <f t="shared" si="93"/>
        <v>0</v>
      </c>
      <c r="V299" s="89">
        <f t="shared" si="87"/>
        <v>0</v>
      </c>
      <c r="W299" s="89">
        <f t="shared" si="88"/>
        <v>0</v>
      </c>
      <c r="X299" s="89">
        <f t="shared" si="89"/>
        <v>0</v>
      </c>
      <c r="Y299" s="71">
        <v>4.7</v>
      </c>
      <c r="Z299" s="85">
        <v>26593</v>
      </c>
      <c r="AA299">
        <v>0</v>
      </c>
      <c r="AB299">
        <v>0</v>
      </c>
      <c r="AC299" s="71">
        <v>0</v>
      </c>
      <c r="AD299" s="67">
        <v>3419.2220000000002</v>
      </c>
      <c r="AE299" s="76">
        <v>1820492</v>
      </c>
      <c r="AF299" s="67">
        <v>53453</v>
      </c>
      <c r="AG299" s="83">
        <v>0</v>
      </c>
      <c r="AH299" s="83">
        <v>0</v>
      </c>
      <c r="AI299" s="93">
        <v>4301156</v>
      </c>
      <c r="AJ299" s="93">
        <f t="shared" si="90"/>
        <v>4301.1559999999999</v>
      </c>
      <c r="AK299" s="117">
        <f t="shared" si="91"/>
        <v>8.0466129122780755E-2</v>
      </c>
      <c r="AL299" s="67">
        <v>291</v>
      </c>
      <c r="AM299" s="100">
        <f t="shared" si="92"/>
        <v>0.54440349465885918</v>
      </c>
    </row>
    <row r="300" spans="1:39">
      <c r="A300" s="11">
        <v>2005</v>
      </c>
      <c r="B300" s="13">
        <v>49</v>
      </c>
      <c r="C300">
        <f>VLOOKUP('State Bond Rating'!G51,Coding!M$3:N$15,2,FALSE)</f>
        <v>4</v>
      </c>
      <c r="D300">
        <f t="shared" si="79"/>
        <v>22</v>
      </c>
      <c r="E300" s="131">
        <f t="shared" si="80"/>
        <v>0.88</v>
      </c>
      <c r="F300">
        <f>VLOOKUP('State Bond Rating'!H51,Coding!P$3:Q$15,2,FALSE)</f>
        <v>4</v>
      </c>
      <c r="G300" s="126">
        <f t="shared" si="81"/>
        <v>32</v>
      </c>
      <c r="H300" s="129">
        <f t="shared" si="82"/>
        <v>0.91428571428571426</v>
      </c>
      <c r="I300">
        <f>VLOOKUP('State Bond Rating'!I51, Coding!S$3:T$15,2,FALSE)</f>
        <v>4</v>
      </c>
      <c r="J300" s="126">
        <f t="shared" si="83"/>
        <v>16</v>
      </c>
      <c r="K300" s="99">
        <f t="shared" si="84"/>
        <v>0.84210526315789469</v>
      </c>
      <c r="L300" s="97">
        <f>(E300+H300+K300)/3</f>
        <v>0.87879699248120302</v>
      </c>
      <c r="M300" s="119">
        <v>0</v>
      </c>
      <c r="N300" s="70">
        <v>1</v>
      </c>
      <c r="O300" s="89">
        <v>0</v>
      </c>
      <c r="P300" s="89">
        <v>0</v>
      </c>
      <c r="Q300" s="89" t="str">
        <f t="shared" si="78"/>
        <v>100</v>
      </c>
      <c r="R300" s="89">
        <v>2</v>
      </c>
      <c r="S300" s="89">
        <f t="shared" si="85"/>
        <v>0</v>
      </c>
      <c r="T300" s="89">
        <f t="shared" si="86"/>
        <v>0</v>
      </c>
      <c r="U300" s="89">
        <f t="shared" si="93"/>
        <v>1</v>
      </c>
      <c r="V300" s="89">
        <f t="shared" si="87"/>
        <v>0</v>
      </c>
      <c r="W300" s="89">
        <f t="shared" si="88"/>
        <v>0</v>
      </c>
      <c r="X300" s="89">
        <f t="shared" si="89"/>
        <v>1</v>
      </c>
      <c r="Y300" s="71">
        <v>4.8</v>
      </c>
      <c r="Z300" s="85">
        <v>34173</v>
      </c>
      <c r="AA300">
        <v>0</v>
      </c>
      <c r="AB300">
        <v>0</v>
      </c>
      <c r="AC300" s="71">
        <v>0</v>
      </c>
      <c r="AD300" s="67">
        <v>18162.18</v>
      </c>
      <c r="AE300" s="76">
        <v>5546166</v>
      </c>
      <c r="AF300" s="67">
        <v>226325</v>
      </c>
      <c r="AG300" s="83">
        <v>0</v>
      </c>
      <c r="AH300" s="83">
        <v>0</v>
      </c>
      <c r="AI300" s="93">
        <v>13152251</v>
      </c>
      <c r="AJ300" s="93">
        <f t="shared" si="90"/>
        <v>13152.251</v>
      </c>
      <c r="AK300" s="117">
        <f t="shared" si="91"/>
        <v>5.811223240914614E-2</v>
      </c>
      <c r="AL300" s="67">
        <v>3390</v>
      </c>
      <c r="AM300" s="100">
        <f t="shared" si="92"/>
        <v>1.4978460178946207</v>
      </c>
    </row>
    <row r="301" spans="1:39" s="20" customFormat="1" ht="16" thickBot="1">
      <c r="A301" s="18">
        <v>2005</v>
      </c>
      <c r="B301" s="22">
        <v>50</v>
      </c>
      <c r="C301" s="20">
        <f>VLOOKUP('State Bond Rating'!G52,Coding!M$3:N$15,2,FALSE)</f>
        <v>3</v>
      </c>
      <c r="D301" s="20">
        <f t="shared" si="79"/>
        <v>23</v>
      </c>
      <c r="E301" s="138">
        <f t="shared" si="80"/>
        <v>0.92</v>
      </c>
      <c r="F301" s="20">
        <f>VLOOKUP('State Bond Rating'!H52,Coding!P$3:Q$15,2,FALSE)</f>
        <v>12</v>
      </c>
      <c r="G301" s="20">
        <f t="shared" si="81"/>
        <v>24</v>
      </c>
      <c r="H301" s="139">
        <f t="shared" si="82"/>
        <v>0.68571428571428572</v>
      </c>
      <c r="I301" s="20">
        <f>VLOOKUP('State Bond Rating'!I52, Coding!S$3:T$15,2,FALSE)</f>
        <v>12</v>
      </c>
      <c r="J301" s="20">
        <f t="shared" si="83"/>
        <v>8</v>
      </c>
      <c r="K301" s="105">
        <f t="shared" si="84"/>
        <v>0.42105263157894735</v>
      </c>
      <c r="L301" s="106">
        <f>E301</f>
        <v>0.92</v>
      </c>
      <c r="M301" s="140">
        <v>0</v>
      </c>
      <c r="N301" s="20">
        <v>1</v>
      </c>
      <c r="O301" s="72">
        <v>0</v>
      </c>
      <c r="P301" s="72">
        <v>0</v>
      </c>
      <c r="Q301" s="72" t="str">
        <f t="shared" si="78"/>
        <v>100</v>
      </c>
      <c r="R301" s="72">
        <v>2</v>
      </c>
      <c r="S301" s="72">
        <f t="shared" si="85"/>
        <v>0</v>
      </c>
      <c r="T301" s="72">
        <f t="shared" si="86"/>
        <v>0</v>
      </c>
      <c r="U301" s="72">
        <f t="shared" si="93"/>
        <v>1</v>
      </c>
      <c r="V301" s="72">
        <f t="shared" si="87"/>
        <v>0</v>
      </c>
      <c r="W301" s="72">
        <f t="shared" si="88"/>
        <v>0</v>
      </c>
      <c r="X301" s="72">
        <f t="shared" si="89"/>
        <v>1</v>
      </c>
      <c r="Y301" s="20">
        <v>3.4</v>
      </c>
      <c r="Z301" s="86">
        <v>38232</v>
      </c>
      <c r="AA301" s="20">
        <v>0</v>
      </c>
      <c r="AB301" s="20">
        <v>0</v>
      </c>
      <c r="AC301" s="72">
        <v>0</v>
      </c>
      <c r="AD301" s="68">
        <v>1031.431</v>
      </c>
      <c r="AE301" s="77">
        <v>514157</v>
      </c>
      <c r="AF301" s="68">
        <v>27454</v>
      </c>
      <c r="AG301" s="84">
        <v>0</v>
      </c>
      <c r="AH301" s="84">
        <v>0</v>
      </c>
      <c r="AI301" s="96">
        <v>1739646</v>
      </c>
      <c r="AJ301" s="96">
        <f t="shared" si="90"/>
        <v>1739.646</v>
      </c>
      <c r="AK301" s="118">
        <f t="shared" si="91"/>
        <v>6.3365848328112484E-2</v>
      </c>
      <c r="AL301" s="68">
        <v>430</v>
      </c>
      <c r="AM301" s="107">
        <f t="shared" si="92"/>
        <v>1.5662562832374154</v>
      </c>
    </row>
    <row r="302" spans="1:39" ht="16" thickTop="1">
      <c r="A302" s="16">
        <v>2006</v>
      </c>
      <c r="B302" s="21">
        <v>1</v>
      </c>
      <c r="C302">
        <f>VLOOKUP('State Bond Rating'!L3,Coding!M$3:N$15,2,FALSE)</f>
        <v>3</v>
      </c>
      <c r="D302">
        <f t="shared" si="79"/>
        <v>23</v>
      </c>
      <c r="E302" s="131">
        <f t="shared" si="80"/>
        <v>0.92</v>
      </c>
      <c r="F302">
        <f>VLOOKUP('State Bond Rating'!M3,Coding!P$3:Q$15,2,FALSE)</f>
        <v>3</v>
      </c>
      <c r="G302" s="126">
        <f t="shared" si="81"/>
        <v>33</v>
      </c>
      <c r="H302" s="129">
        <f t="shared" si="82"/>
        <v>0.94285714285714284</v>
      </c>
      <c r="I302">
        <f>VLOOKUP('State Bond Rating'!N3,Coding!S$3:T$16,2,FALSE)</f>
        <v>3</v>
      </c>
      <c r="J302" s="126">
        <f t="shared" si="83"/>
        <v>17</v>
      </c>
      <c r="K302" s="99">
        <f t="shared" si="84"/>
        <v>0.89473684210526316</v>
      </c>
      <c r="L302" s="97">
        <f>(E302+H302+K302)/3</f>
        <v>0.91919799498746879</v>
      </c>
      <c r="M302" s="119">
        <v>0</v>
      </c>
      <c r="N302" s="70">
        <v>0</v>
      </c>
      <c r="O302" s="89">
        <v>1</v>
      </c>
      <c r="P302" s="89">
        <v>1</v>
      </c>
      <c r="Q302" s="89" t="str">
        <f t="shared" si="78"/>
        <v>011</v>
      </c>
      <c r="R302" s="71">
        <v>2</v>
      </c>
      <c r="S302" s="89">
        <f t="shared" si="85"/>
        <v>0</v>
      </c>
      <c r="T302" s="89">
        <f t="shared" si="86"/>
        <v>0</v>
      </c>
      <c r="U302" s="89">
        <f t="shared" si="93"/>
        <v>0</v>
      </c>
      <c r="V302" s="89">
        <f t="shared" si="87"/>
        <v>1</v>
      </c>
      <c r="W302" s="89">
        <f t="shared" si="88"/>
        <v>0</v>
      </c>
      <c r="X302" s="89">
        <f t="shared" si="89"/>
        <v>1</v>
      </c>
      <c r="Y302" s="71">
        <v>3.8</v>
      </c>
      <c r="Z302" s="85">
        <v>31315</v>
      </c>
      <c r="AA302">
        <v>0</v>
      </c>
      <c r="AB302">
        <v>0</v>
      </c>
      <c r="AC302" s="71">
        <v>0</v>
      </c>
      <c r="AD302" s="67">
        <v>15937.407999999999</v>
      </c>
      <c r="AE302" s="76">
        <v>4628981</v>
      </c>
      <c r="AF302" s="67">
        <v>164468</v>
      </c>
      <c r="AG302" s="83">
        <v>0</v>
      </c>
      <c r="AH302" s="83">
        <v>0</v>
      </c>
      <c r="AI302" s="93">
        <v>8529676</v>
      </c>
      <c r="AJ302" s="93">
        <f t="shared" si="90"/>
        <v>8529.6759999999995</v>
      </c>
      <c r="AK302" s="117">
        <f t="shared" si="91"/>
        <v>5.186222243840747E-2</v>
      </c>
      <c r="AL302" s="67">
        <v>2132</v>
      </c>
      <c r="AM302" s="100">
        <f t="shared" si="92"/>
        <v>1.2963008001556535</v>
      </c>
    </row>
    <row r="303" spans="1:39">
      <c r="A303" s="11">
        <v>2006</v>
      </c>
      <c r="B303" s="13">
        <v>2</v>
      </c>
      <c r="C303">
        <f>VLOOKUP('State Bond Rating'!L4,Coding!M$3:N$15,2,FALSE)</f>
        <v>3</v>
      </c>
      <c r="D303">
        <f t="shared" si="79"/>
        <v>23</v>
      </c>
      <c r="E303" s="131">
        <f t="shared" si="80"/>
        <v>0.92</v>
      </c>
      <c r="F303">
        <f>VLOOKUP('State Bond Rating'!M4,Coding!P$3:Q$15,2,FALSE)</f>
        <v>3</v>
      </c>
      <c r="G303" s="126">
        <f t="shared" si="81"/>
        <v>33</v>
      </c>
      <c r="H303" s="129">
        <f t="shared" si="82"/>
        <v>0.94285714285714284</v>
      </c>
      <c r="I303">
        <f>VLOOKUP('State Bond Rating'!N4,Coding!S$3:T$16,2,FALSE)</f>
        <v>3</v>
      </c>
      <c r="J303" s="126">
        <f t="shared" si="83"/>
        <v>17</v>
      </c>
      <c r="K303" s="99">
        <f t="shared" si="84"/>
        <v>0.89473684210526316</v>
      </c>
      <c r="L303" s="97">
        <f>(E303+H303+K303)/3</f>
        <v>0.91919799498746879</v>
      </c>
      <c r="M303" s="119">
        <v>0</v>
      </c>
      <c r="N303" s="70">
        <v>0</v>
      </c>
      <c r="O303" s="89">
        <v>0</v>
      </c>
      <c r="P303" s="89">
        <v>0</v>
      </c>
      <c r="Q303" s="89" t="str">
        <f t="shared" si="78"/>
        <v>000</v>
      </c>
      <c r="R303" s="89">
        <v>0</v>
      </c>
      <c r="S303" s="89">
        <f t="shared" si="85"/>
        <v>0</v>
      </c>
      <c r="T303" s="89">
        <f t="shared" si="86"/>
        <v>1</v>
      </c>
      <c r="U303" s="89">
        <f t="shared" si="93"/>
        <v>0</v>
      </c>
      <c r="V303" s="89">
        <f t="shared" si="87"/>
        <v>0</v>
      </c>
      <c r="W303" s="89">
        <f t="shared" si="88"/>
        <v>0</v>
      </c>
      <c r="X303" s="89">
        <f t="shared" si="89"/>
        <v>0</v>
      </c>
      <c r="Y303" s="71">
        <v>6.7</v>
      </c>
      <c r="Z303" s="85">
        <v>40845</v>
      </c>
      <c r="AA303">
        <v>0</v>
      </c>
      <c r="AB303">
        <v>0</v>
      </c>
      <c r="AC303" s="71">
        <v>0</v>
      </c>
      <c r="AD303" s="67">
        <v>3189.114</v>
      </c>
      <c r="AE303" s="76">
        <v>675302</v>
      </c>
      <c r="AF303" s="67">
        <v>44679</v>
      </c>
      <c r="AG303" s="83">
        <v>0</v>
      </c>
      <c r="AH303" s="83">
        <v>0</v>
      </c>
      <c r="AI303" s="93">
        <v>2484422</v>
      </c>
      <c r="AJ303" s="93">
        <f t="shared" si="90"/>
        <v>2484.422</v>
      </c>
      <c r="AK303" s="117">
        <f t="shared" si="91"/>
        <v>5.5606034154748317E-2</v>
      </c>
      <c r="AL303" s="67">
        <v>415</v>
      </c>
      <c r="AM303" s="100">
        <f t="shared" si="92"/>
        <v>0.92884800465543094</v>
      </c>
    </row>
    <row r="304" spans="1:39">
      <c r="A304" s="11">
        <v>2006</v>
      </c>
      <c r="B304" s="13">
        <v>3</v>
      </c>
      <c r="C304">
        <f>VLOOKUP('State Bond Rating'!L5,Coding!M$3:N$15,2,FALSE)</f>
        <v>3</v>
      </c>
      <c r="D304">
        <f t="shared" si="79"/>
        <v>23</v>
      </c>
      <c r="E304" s="131">
        <f t="shared" si="80"/>
        <v>0.92</v>
      </c>
      <c r="F304">
        <f>VLOOKUP('State Bond Rating'!M5,Coding!P$3:Q$15,2,FALSE)</f>
        <v>4</v>
      </c>
      <c r="G304" s="126">
        <f t="shared" si="81"/>
        <v>32</v>
      </c>
      <c r="H304" s="129">
        <f t="shared" si="82"/>
        <v>0.91428571428571426</v>
      </c>
      <c r="I304">
        <f>VLOOKUP('State Bond Rating'!N5,Coding!S$3:T$16,2,FALSE)</f>
        <v>12</v>
      </c>
      <c r="J304" s="126">
        <f t="shared" si="83"/>
        <v>8</v>
      </c>
      <c r="K304" s="99">
        <f t="shared" si="84"/>
        <v>0.42105263157894735</v>
      </c>
      <c r="L304" s="97">
        <f>(E304+H304)/2</f>
        <v>0.91714285714285715</v>
      </c>
      <c r="M304" s="119">
        <v>0</v>
      </c>
      <c r="N304" s="70">
        <v>1</v>
      </c>
      <c r="O304" s="89">
        <v>0</v>
      </c>
      <c r="P304" s="89">
        <v>0</v>
      </c>
      <c r="Q304" s="89" t="str">
        <f t="shared" si="78"/>
        <v>100</v>
      </c>
      <c r="R304" s="89">
        <v>2</v>
      </c>
      <c r="S304" s="89">
        <f t="shared" si="85"/>
        <v>0</v>
      </c>
      <c r="T304" s="89">
        <f t="shared" si="86"/>
        <v>0</v>
      </c>
      <c r="U304" s="89">
        <f t="shared" si="93"/>
        <v>1</v>
      </c>
      <c r="V304" s="89">
        <f t="shared" si="87"/>
        <v>0</v>
      </c>
      <c r="W304" s="89">
        <f t="shared" si="88"/>
        <v>0</v>
      </c>
      <c r="X304" s="89">
        <f t="shared" si="89"/>
        <v>1</v>
      </c>
      <c r="Y304" s="71">
        <v>4.8</v>
      </c>
      <c r="Z304" s="85">
        <v>34705</v>
      </c>
      <c r="AA304">
        <v>0</v>
      </c>
      <c r="AB304">
        <v>0</v>
      </c>
      <c r="AC304" s="71">
        <v>0</v>
      </c>
      <c r="AD304" s="67">
        <v>26244.773000000001</v>
      </c>
      <c r="AE304" s="76">
        <v>6029141</v>
      </c>
      <c r="AF304" s="67">
        <v>248459</v>
      </c>
      <c r="AG304" s="83">
        <v>8</v>
      </c>
      <c r="AH304" s="83">
        <v>8</v>
      </c>
      <c r="AI304" s="93">
        <v>13355582</v>
      </c>
      <c r="AJ304" s="93">
        <f t="shared" si="90"/>
        <v>13355.582</v>
      </c>
      <c r="AK304" s="117">
        <f t="shared" si="91"/>
        <v>5.3753665594725893E-2</v>
      </c>
      <c r="AL304" s="67">
        <v>1843</v>
      </c>
      <c r="AM304" s="100">
        <f t="shared" si="92"/>
        <v>0.74177228436079989</v>
      </c>
    </row>
    <row r="305" spans="1:39">
      <c r="A305" s="11">
        <v>2006</v>
      </c>
      <c r="B305" s="13">
        <v>4</v>
      </c>
      <c r="C305">
        <f>VLOOKUP('State Bond Rating'!L6,Coding!M$3:N$15,2,FALSE)</f>
        <v>3</v>
      </c>
      <c r="D305">
        <f t="shared" si="79"/>
        <v>23</v>
      </c>
      <c r="E305" s="131">
        <f t="shared" si="80"/>
        <v>0.92</v>
      </c>
      <c r="F305">
        <f>VLOOKUP('State Bond Rating'!M6,Coding!P$3:Q$15,2,FALSE)</f>
        <v>3</v>
      </c>
      <c r="G305" s="126">
        <f t="shared" si="81"/>
        <v>33</v>
      </c>
      <c r="H305" s="129">
        <f t="shared" si="82"/>
        <v>0.94285714285714284</v>
      </c>
      <c r="I305">
        <f>VLOOKUP('State Bond Rating'!N6,Coding!S$3:T$16,2,FALSE)</f>
        <v>12</v>
      </c>
      <c r="J305" s="126">
        <f t="shared" si="83"/>
        <v>8</v>
      </c>
      <c r="K305" s="99">
        <f t="shared" si="84"/>
        <v>0.42105263157894735</v>
      </c>
      <c r="L305" s="97">
        <f>(E305+H305)/2</f>
        <v>0.93142857142857149</v>
      </c>
      <c r="M305" s="119">
        <v>0</v>
      </c>
      <c r="N305" s="70">
        <v>0</v>
      </c>
      <c r="O305" s="89">
        <v>1</v>
      </c>
      <c r="P305" s="89">
        <v>1</v>
      </c>
      <c r="Q305" s="89" t="str">
        <f t="shared" si="78"/>
        <v>011</v>
      </c>
      <c r="R305" s="89">
        <v>2</v>
      </c>
      <c r="S305" s="89">
        <f t="shared" si="85"/>
        <v>0</v>
      </c>
      <c r="T305" s="89">
        <f t="shared" si="86"/>
        <v>0</v>
      </c>
      <c r="U305" s="89">
        <f t="shared" si="93"/>
        <v>0</v>
      </c>
      <c r="V305" s="89">
        <f t="shared" si="87"/>
        <v>1</v>
      </c>
      <c r="W305" s="89">
        <f t="shared" si="88"/>
        <v>0</v>
      </c>
      <c r="X305" s="89">
        <f t="shared" si="89"/>
        <v>1</v>
      </c>
      <c r="Y305" s="71">
        <v>4.3</v>
      </c>
      <c r="Z305" s="85">
        <v>29308</v>
      </c>
      <c r="AA305">
        <v>0</v>
      </c>
      <c r="AB305">
        <v>0</v>
      </c>
      <c r="AC305" s="71">
        <v>0</v>
      </c>
      <c r="AD305" s="67">
        <v>7280.7579999999998</v>
      </c>
      <c r="AE305" s="76">
        <v>2821761</v>
      </c>
      <c r="AF305" s="67">
        <v>94839</v>
      </c>
      <c r="AG305" s="83">
        <v>16</v>
      </c>
      <c r="AH305" s="83">
        <v>16</v>
      </c>
      <c r="AI305" s="93">
        <v>7015781</v>
      </c>
      <c r="AJ305" s="93">
        <f t="shared" si="90"/>
        <v>7015.7809999999999</v>
      </c>
      <c r="AK305" s="117">
        <f t="shared" si="91"/>
        <v>7.3975695652632359E-2</v>
      </c>
      <c r="AL305" s="67">
        <v>2783</v>
      </c>
      <c r="AM305" s="100">
        <f t="shared" si="92"/>
        <v>2.9344467993125192</v>
      </c>
    </row>
    <row r="306" spans="1:39">
      <c r="A306" s="11">
        <v>2006</v>
      </c>
      <c r="B306" s="13">
        <v>5</v>
      </c>
      <c r="C306">
        <f>VLOOKUP('State Bond Rating'!L7,Coding!M$3:N$15,2,FALSE)</f>
        <v>5</v>
      </c>
      <c r="D306">
        <f t="shared" si="79"/>
        <v>21</v>
      </c>
      <c r="E306" s="131">
        <f t="shared" si="80"/>
        <v>0.84</v>
      </c>
      <c r="F306">
        <f>VLOOKUP('State Bond Rating'!M7,Coding!P$3:Q$15,2,FALSE)</f>
        <v>5</v>
      </c>
      <c r="G306" s="126">
        <f t="shared" si="81"/>
        <v>31</v>
      </c>
      <c r="H306" s="129">
        <f t="shared" si="82"/>
        <v>0.88571428571428568</v>
      </c>
      <c r="I306">
        <f>VLOOKUP('State Bond Rating'!N7,Coding!S$3:T$16,2,FALSE)</f>
        <v>5</v>
      </c>
      <c r="J306" s="126">
        <f t="shared" si="83"/>
        <v>15</v>
      </c>
      <c r="K306" s="99">
        <f t="shared" si="84"/>
        <v>0.78947368421052633</v>
      </c>
      <c r="L306" s="97">
        <f>(E306+H306+K306)/3</f>
        <v>0.83839598997493725</v>
      </c>
      <c r="M306" s="119">
        <v>0</v>
      </c>
      <c r="N306" s="70">
        <v>0</v>
      </c>
      <c r="O306" s="89">
        <v>1</v>
      </c>
      <c r="P306" s="89">
        <v>1</v>
      </c>
      <c r="Q306" s="89" t="str">
        <f t="shared" si="78"/>
        <v>011</v>
      </c>
      <c r="R306" s="89">
        <v>2</v>
      </c>
      <c r="S306" s="89">
        <f t="shared" si="85"/>
        <v>0</v>
      </c>
      <c r="T306" s="89">
        <f t="shared" si="86"/>
        <v>0</v>
      </c>
      <c r="U306" s="89">
        <f t="shared" si="93"/>
        <v>0</v>
      </c>
      <c r="V306" s="89">
        <f t="shared" si="87"/>
        <v>1</v>
      </c>
      <c r="W306" s="89">
        <f t="shared" si="88"/>
        <v>0</v>
      </c>
      <c r="X306" s="89">
        <f t="shared" si="89"/>
        <v>1</v>
      </c>
      <c r="Y306" s="71">
        <v>4.8</v>
      </c>
      <c r="Z306" s="85">
        <v>42334</v>
      </c>
      <c r="AA306">
        <v>0</v>
      </c>
      <c r="AB306">
        <v>0</v>
      </c>
      <c r="AC306" s="71">
        <v>0</v>
      </c>
      <c r="AD306" s="67">
        <v>190117.69699999999</v>
      </c>
      <c r="AE306" s="76">
        <v>36021202</v>
      </c>
      <c r="AF306" s="67">
        <v>1879520</v>
      </c>
      <c r="AG306" s="83">
        <v>12</v>
      </c>
      <c r="AH306" s="83">
        <v>12</v>
      </c>
      <c r="AI306" s="93">
        <v>111346857</v>
      </c>
      <c r="AJ306" s="93">
        <f t="shared" si="90"/>
        <v>111346.857</v>
      </c>
      <c r="AK306" s="117">
        <f t="shared" si="91"/>
        <v>5.9242177258023325E-2</v>
      </c>
      <c r="AL306" s="67">
        <v>24776</v>
      </c>
      <c r="AM306" s="100">
        <f t="shared" si="92"/>
        <v>1.3182089044011236</v>
      </c>
    </row>
    <row r="307" spans="1:39">
      <c r="A307" s="11">
        <v>2006</v>
      </c>
      <c r="B307" s="13">
        <v>6</v>
      </c>
      <c r="C307">
        <f>VLOOKUP('State Bond Rating'!L8,Coding!M$3:N$15,2,FALSE)</f>
        <v>4</v>
      </c>
      <c r="D307">
        <f t="shared" si="79"/>
        <v>22</v>
      </c>
      <c r="E307" s="131">
        <f t="shared" si="80"/>
        <v>0.88</v>
      </c>
      <c r="F307">
        <f>VLOOKUP('State Bond Rating'!M8,Coding!P$3:Q$15,2,FALSE)</f>
        <v>12</v>
      </c>
      <c r="G307" s="126">
        <f t="shared" si="81"/>
        <v>24</v>
      </c>
      <c r="H307" s="129">
        <f t="shared" si="82"/>
        <v>0.68571428571428572</v>
      </c>
      <c r="I307">
        <f>VLOOKUP('State Bond Rating'!N8,Coding!S$3:T$16,2,FALSE)</f>
        <v>12</v>
      </c>
      <c r="J307" s="126">
        <f t="shared" si="83"/>
        <v>8</v>
      </c>
      <c r="K307" s="99">
        <f t="shared" si="84"/>
        <v>0.42105263157894735</v>
      </c>
      <c r="L307" s="97">
        <f>E307</f>
        <v>0.88</v>
      </c>
      <c r="M307" s="119">
        <v>0</v>
      </c>
      <c r="N307" s="70">
        <v>0</v>
      </c>
      <c r="O307" s="89">
        <v>1</v>
      </c>
      <c r="P307" s="89">
        <v>1</v>
      </c>
      <c r="Q307" s="89" t="str">
        <f t="shared" si="78"/>
        <v>011</v>
      </c>
      <c r="R307" s="89">
        <v>2</v>
      </c>
      <c r="S307" s="89">
        <f t="shared" si="85"/>
        <v>0</v>
      </c>
      <c r="T307" s="89">
        <f t="shared" si="86"/>
        <v>0</v>
      </c>
      <c r="U307" s="89">
        <f t="shared" si="93"/>
        <v>0</v>
      </c>
      <c r="V307" s="89">
        <f t="shared" si="87"/>
        <v>1</v>
      </c>
      <c r="W307" s="89">
        <f t="shared" si="88"/>
        <v>0</v>
      </c>
      <c r="X307" s="89">
        <f t="shared" si="89"/>
        <v>1</v>
      </c>
      <c r="Y307" s="71">
        <v>4.7</v>
      </c>
      <c r="Z307" s="85">
        <v>40143</v>
      </c>
      <c r="AA307">
        <v>0</v>
      </c>
      <c r="AB307">
        <v>0</v>
      </c>
      <c r="AC307" s="71">
        <v>0</v>
      </c>
      <c r="AD307" s="67">
        <v>26664.404999999999</v>
      </c>
      <c r="AE307" s="76">
        <v>4720423</v>
      </c>
      <c r="AF307" s="67">
        <v>231920</v>
      </c>
      <c r="AG307" s="83">
        <v>8</v>
      </c>
      <c r="AH307" s="83">
        <v>8</v>
      </c>
      <c r="AI307" s="93">
        <v>8533541</v>
      </c>
      <c r="AJ307" s="93">
        <f t="shared" si="90"/>
        <v>8533.5409999999993</v>
      </c>
      <c r="AK307" s="117">
        <f t="shared" si="91"/>
        <v>3.6795192307692307E-2</v>
      </c>
      <c r="AL307" s="67">
        <v>1979</v>
      </c>
      <c r="AM307" s="100">
        <f t="shared" si="92"/>
        <v>0.85331148671955837</v>
      </c>
    </row>
    <row r="308" spans="1:39">
      <c r="A308" s="11">
        <v>2006</v>
      </c>
      <c r="B308" s="13">
        <v>7</v>
      </c>
      <c r="C308">
        <f>VLOOKUP('State Bond Rating'!L9,Coding!M$3:N$15,2,FALSE)</f>
        <v>3</v>
      </c>
      <c r="D308">
        <f t="shared" si="79"/>
        <v>23</v>
      </c>
      <c r="E308" s="131">
        <f t="shared" si="80"/>
        <v>0.92</v>
      </c>
      <c r="F308">
        <f>VLOOKUP('State Bond Rating'!M9,Coding!P$3:Q$15,2,FALSE)</f>
        <v>4</v>
      </c>
      <c r="G308" s="126">
        <f t="shared" si="81"/>
        <v>32</v>
      </c>
      <c r="H308" s="129">
        <f t="shared" si="82"/>
        <v>0.91428571428571426</v>
      </c>
      <c r="I308">
        <f>VLOOKUP('State Bond Rating'!N9,Coding!S$3:T$16,2,FALSE)</f>
        <v>3</v>
      </c>
      <c r="J308" s="126">
        <f t="shared" si="83"/>
        <v>17</v>
      </c>
      <c r="K308" s="99">
        <f t="shared" si="84"/>
        <v>0.89473684210526316</v>
      </c>
      <c r="L308" s="97">
        <f>(E308+H308+K308)/3</f>
        <v>0.90967418546365908</v>
      </c>
      <c r="M308" s="119">
        <v>0</v>
      </c>
      <c r="N308" s="70">
        <v>0</v>
      </c>
      <c r="O308" s="89">
        <v>1</v>
      </c>
      <c r="P308" s="89">
        <v>1</v>
      </c>
      <c r="Q308" s="89" t="str">
        <f t="shared" si="78"/>
        <v>011</v>
      </c>
      <c r="R308" s="89">
        <v>2</v>
      </c>
      <c r="S308" s="89">
        <f t="shared" si="85"/>
        <v>0</v>
      </c>
      <c r="T308" s="89">
        <f t="shared" si="86"/>
        <v>0</v>
      </c>
      <c r="U308" s="89">
        <f t="shared" si="93"/>
        <v>0</v>
      </c>
      <c r="V308" s="89">
        <f t="shared" si="87"/>
        <v>1</v>
      </c>
      <c r="W308" s="89">
        <f t="shared" si="88"/>
        <v>0</v>
      </c>
      <c r="X308" s="89">
        <f t="shared" si="89"/>
        <v>1</v>
      </c>
      <c r="Y308" s="71">
        <v>4.5999999999999996</v>
      </c>
      <c r="Z308" s="85">
        <v>54191</v>
      </c>
      <c r="AA308">
        <v>0</v>
      </c>
      <c r="AB308">
        <v>0</v>
      </c>
      <c r="AC308" s="71">
        <v>0</v>
      </c>
      <c r="AD308" s="67">
        <v>8192.277</v>
      </c>
      <c r="AE308" s="76">
        <v>3517460</v>
      </c>
      <c r="AF308" s="67">
        <v>221420</v>
      </c>
      <c r="AG308" s="83">
        <v>0</v>
      </c>
      <c r="AH308" s="83">
        <v>0</v>
      </c>
      <c r="AI308" s="93">
        <v>12131894</v>
      </c>
      <c r="AJ308" s="93">
        <f t="shared" si="90"/>
        <v>12131.894</v>
      </c>
      <c r="AK308" s="117">
        <f t="shared" si="91"/>
        <v>5.4791319663986995E-2</v>
      </c>
      <c r="AL308" s="67">
        <v>366</v>
      </c>
      <c r="AM308" s="100">
        <f t="shared" si="92"/>
        <v>0.16529672116339988</v>
      </c>
    </row>
    <row r="309" spans="1:39">
      <c r="A309" s="11">
        <v>2006</v>
      </c>
      <c r="B309" s="13">
        <v>8</v>
      </c>
      <c r="C309">
        <f>VLOOKUP('State Bond Rating'!L10,Coding!M$3:N$15,2,FALSE)</f>
        <v>1</v>
      </c>
      <c r="D309">
        <f t="shared" si="79"/>
        <v>25</v>
      </c>
      <c r="E309" s="131">
        <f t="shared" si="80"/>
        <v>1</v>
      </c>
      <c r="F309">
        <f>VLOOKUP('State Bond Rating'!M10,Coding!P$3:Q$15,2,FALSE)</f>
        <v>1</v>
      </c>
      <c r="G309" s="126">
        <f t="shared" si="81"/>
        <v>35</v>
      </c>
      <c r="H309" s="129">
        <f t="shared" si="82"/>
        <v>1</v>
      </c>
      <c r="I309">
        <f>VLOOKUP('State Bond Rating'!N10,Coding!S$3:T$16,2,FALSE)</f>
        <v>1</v>
      </c>
      <c r="J309" s="126">
        <f t="shared" si="83"/>
        <v>19</v>
      </c>
      <c r="K309" s="99">
        <f t="shared" si="84"/>
        <v>1</v>
      </c>
      <c r="L309" s="97">
        <f>(E309+H309+K309)/3</f>
        <v>1</v>
      </c>
      <c r="M309" s="119">
        <v>0</v>
      </c>
      <c r="N309" s="70">
        <v>1</v>
      </c>
      <c r="O309" s="89">
        <v>0</v>
      </c>
      <c r="P309" s="89">
        <v>1</v>
      </c>
      <c r="Q309" s="89" t="str">
        <f t="shared" si="78"/>
        <v>101</v>
      </c>
      <c r="R309" s="89">
        <v>2</v>
      </c>
      <c r="S309" s="89">
        <f t="shared" si="85"/>
        <v>0</v>
      </c>
      <c r="T309" s="89">
        <f t="shared" si="86"/>
        <v>0</v>
      </c>
      <c r="U309" s="89">
        <v>1</v>
      </c>
      <c r="V309" s="89">
        <f t="shared" si="87"/>
        <v>0</v>
      </c>
      <c r="W309" s="89">
        <f t="shared" si="88"/>
        <v>0</v>
      </c>
      <c r="X309" s="89">
        <f t="shared" si="89"/>
        <v>1</v>
      </c>
      <c r="Y309" s="71">
        <v>3.9</v>
      </c>
      <c r="Z309" s="85">
        <v>41343</v>
      </c>
      <c r="AA309">
        <v>0</v>
      </c>
      <c r="AB309">
        <v>0</v>
      </c>
      <c r="AC309" s="71">
        <v>0</v>
      </c>
      <c r="AD309" s="67">
        <v>1883.104</v>
      </c>
      <c r="AE309" s="76">
        <v>859268</v>
      </c>
      <c r="AF309" s="67">
        <v>56001</v>
      </c>
      <c r="AG309" s="83">
        <v>0</v>
      </c>
      <c r="AH309" s="83">
        <v>0</v>
      </c>
      <c r="AI309" s="93">
        <v>2860749</v>
      </c>
      <c r="AJ309" s="93">
        <f t="shared" si="90"/>
        <v>2860.7489999999998</v>
      </c>
      <c r="AK309" s="117">
        <f t="shared" si="91"/>
        <v>5.1083891359082867E-2</v>
      </c>
      <c r="AL309" s="67">
        <v>335</v>
      </c>
      <c r="AM309" s="100">
        <f t="shared" si="92"/>
        <v>0.59820360350708024</v>
      </c>
    </row>
    <row r="310" spans="1:39">
      <c r="A310" s="11">
        <v>2006</v>
      </c>
      <c r="B310" s="13">
        <v>9</v>
      </c>
      <c r="C310">
        <f>VLOOKUP('State Bond Rating'!L11,Coding!M$3:N$15,2,FALSE)</f>
        <v>1</v>
      </c>
      <c r="D310">
        <f t="shared" si="79"/>
        <v>25</v>
      </c>
      <c r="E310" s="131">
        <f t="shared" si="80"/>
        <v>1</v>
      </c>
      <c r="F310">
        <f>VLOOKUP('State Bond Rating'!M11,Coding!P$3:Q$15,2,FALSE)</f>
        <v>2</v>
      </c>
      <c r="G310" s="126">
        <f t="shared" si="81"/>
        <v>34</v>
      </c>
      <c r="H310" s="129">
        <f t="shared" si="82"/>
        <v>0.97142857142857142</v>
      </c>
      <c r="I310">
        <f>VLOOKUP('State Bond Rating'!N11,Coding!S$3:T$16,2,FALSE)</f>
        <v>2</v>
      </c>
      <c r="J310" s="126">
        <f t="shared" si="83"/>
        <v>18</v>
      </c>
      <c r="K310" s="99">
        <f t="shared" si="84"/>
        <v>0.94736842105263153</v>
      </c>
      <c r="L310" s="97">
        <f>(E310+H310+K310)/3</f>
        <v>0.97293233082706765</v>
      </c>
      <c r="M310" s="119">
        <v>0</v>
      </c>
      <c r="N310" s="70">
        <v>0</v>
      </c>
      <c r="O310" s="89">
        <v>0</v>
      </c>
      <c r="P310" s="89">
        <v>0</v>
      </c>
      <c r="Q310" s="89" t="str">
        <f t="shared" si="78"/>
        <v>000</v>
      </c>
      <c r="R310" s="89">
        <v>0</v>
      </c>
      <c r="S310" s="89">
        <f t="shared" si="85"/>
        <v>0</v>
      </c>
      <c r="T310" s="89">
        <f t="shared" si="86"/>
        <v>1</v>
      </c>
      <c r="U310" s="89">
        <f t="shared" si="93"/>
        <v>0</v>
      </c>
      <c r="V310" s="89">
        <f t="shared" si="87"/>
        <v>0</v>
      </c>
      <c r="W310" s="89">
        <f t="shared" si="88"/>
        <v>0</v>
      </c>
      <c r="X310" s="89">
        <f t="shared" si="89"/>
        <v>0</v>
      </c>
      <c r="Y310" s="71">
        <v>3</v>
      </c>
      <c r="Z310" s="85">
        <v>38738</v>
      </c>
      <c r="AA310">
        <v>0</v>
      </c>
      <c r="AB310">
        <v>0</v>
      </c>
      <c r="AC310" s="71">
        <v>0</v>
      </c>
      <c r="AD310" s="67">
        <v>90362.278999999995</v>
      </c>
      <c r="AE310" s="76">
        <v>18166990</v>
      </c>
      <c r="AF310" s="67">
        <v>746170</v>
      </c>
      <c r="AG310" s="83">
        <v>8</v>
      </c>
      <c r="AH310" s="83">
        <v>8</v>
      </c>
      <c r="AI310" s="93">
        <v>40132721</v>
      </c>
      <c r="AJ310" s="93">
        <f t="shared" si="90"/>
        <v>40132.720999999998</v>
      </c>
      <c r="AK310" s="117">
        <f t="shared" si="91"/>
        <v>5.3784956511250787E-2</v>
      </c>
      <c r="AL310" s="67">
        <v>6336</v>
      </c>
      <c r="AM310" s="100">
        <f t="shared" si="92"/>
        <v>0.84913625581301855</v>
      </c>
    </row>
    <row r="311" spans="1:39">
      <c r="A311" s="11">
        <v>2006</v>
      </c>
      <c r="B311" s="13">
        <v>10</v>
      </c>
      <c r="C311">
        <f>VLOOKUP('State Bond Rating'!L12,Coding!M$3:N$15,2,FALSE)</f>
        <v>1</v>
      </c>
      <c r="D311">
        <f t="shared" si="79"/>
        <v>25</v>
      </c>
      <c r="E311" s="131">
        <f t="shared" si="80"/>
        <v>1</v>
      </c>
      <c r="F311">
        <f>VLOOKUP('State Bond Rating'!M12,Coding!P$3:Q$15,2,FALSE)</f>
        <v>1</v>
      </c>
      <c r="G311" s="126">
        <f t="shared" si="81"/>
        <v>35</v>
      </c>
      <c r="H311" s="129">
        <f t="shared" si="82"/>
        <v>1</v>
      </c>
      <c r="I311">
        <f>VLOOKUP('State Bond Rating'!N12,Coding!S$3:T$16,2,FALSE)</f>
        <v>1</v>
      </c>
      <c r="J311" s="126">
        <f t="shared" si="83"/>
        <v>19</v>
      </c>
      <c r="K311" s="99">
        <f t="shared" si="84"/>
        <v>1</v>
      </c>
      <c r="L311" s="97">
        <f>(E311+H311+K311)/3</f>
        <v>1</v>
      </c>
      <c r="M311" s="119">
        <v>0</v>
      </c>
      <c r="N311" s="70">
        <v>0</v>
      </c>
      <c r="O311" s="89">
        <v>0</v>
      </c>
      <c r="P311" s="89">
        <v>0</v>
      </c>
      <c r="Q311" s="89" t="str">
        <f t="shared" si="78"/>
        <v>000</v>
      </c>
      <c r="R311" s="89">
        <v>0</v>
      </c>
      <c r="S311" s="89">
        <f t="shared" si="85"/>
        <v>0</v>
      </c>
      <c r="T311" s="89">
        <f t="shared" si="86"/>
        <v>1</v>
      </c>
      <c r="U311" s="89">
        <f t="shared" si="93"/>
        <v>0</v>
      </c>
      <c r="V311" s="89">
        <f t="shared" si="87"/>
        <v>0</v>
      </c>
      <c r="W311" s="89">
        <f t="shared" si="88"/>
        <v>0</v>
      </c>
      <c r="X311" s="89">
        <f t="shared" si="89"/>
        <v>0</v>
      </c>
      <c r="Y311" s="71">
        <v>4.8</v>
      </c>
      <c r="Z311" s="85">
        <v>34665</v>
      </c>
      <c r="AA311">
        <v>0</v>
      </c>
      <c r="AB311">
        <v>0</v>
      </c>
      <c r="AC311" s="71">
        <v>0</v>
      </c>
      <c r="AD311" s="67">
        <v>31593.144</v>
      </c>
      <c r="AE311" s="76">
        <v>9155813</v>
      </c>
      <c r="AF311" s="67">
        <v>404206</v>
      </c>
      <c r="AG311" s="83">
        <v>0</v>
      </c>
      <c r="AH311" s="83">
        <v>0</v>
      </c>
      <c r="AI311" s="93">
        <v>17023264</v>
      </c>
      <c r="AJ311" s="93">
        <f t="shared" si="90"/>
        <v>17023.263999999999</v>
      </c>
      <c r="AK311" s="117">
        <f t="shared" si="91"/>
        <v>4.2115317437148379E-2</v>
      </c>
      <c r="AL311" s="67">
        <v>3161</v>
      </c>
      <c r="AM311" s="100">
        <f t="shared" si="92"/>
        <v>0.78202698623968969</v>
      </c>
    </row>
    <row r="312" spans="1:39">
      <c r="A312" s="11">
        <v>2006</v>
      </c>
      <c r="B312" s="13">
        <v>11</v>
      </c>
      <c r="C312">
        <f>VLOOKUP('State Bond Rating'!L13,Coding!M$3:N$15,2,FALSE)</f>
        <v>3</v>
      </c>
      <c r="D312">
        <f t="shared" si="79"/>
        <v>23</v>
      </c>
      <c r="E312" s="131">
        <f t="shared" si="80"/>
        <v>0.92</v>
      </c>
      <c r="F312">
        <f>VLOOKUP('State Bond Rating'!M13,Coding!P$3:Q$15,2,FALSE)</f>
        <v>3</v>
      </c>
      <c r="G312" s="126">
        <f t="shared" si="81"/>
        <v>33</v>
      </c>
      <c r="H312" s="129">
        <f t="shared" si="82"/>
        <v>0.94285714285714284</v>
      </c>
      <c r="I312">
        <f>VLOOKUP('State Bond Rating'!N13,Coding!S$3:T$16,2,FALSE)</f>
        <v>3</v>
      </c>
      <c r="J312" s="126">
        <f t="shared" si="83"/>
        <v>17</v>
      </c>
      <c r="K312" s="99">
        <f t="shared" si="84"/>
        <v>0.89473684210526316</v>
      </c>
      <c r="L312" s="97">
        <f>(E312+H312+K312)/3</f>
        <v>0.91919799498746879</v>
      </c>
      <c r="M312" s="119">
        <v>0</v>
      </c>
      <c r="N312" s="70">
        <v>0</v>
      </c>
      <c r="O312" s="89">
        <v>1</v>
      </c>
      <c r="P312" s="89">
        <v>1</v>
      </c>
      <c r="Q312" s="89" t="str">
        <f t="shared" si="78"/>
        <v>011</v>
      </c>
      <c r="R312" s="89">
        <v>2</v>
      </c>
      <c r="S312" s="89">
        <f t="shared" si="85"/>
        <v>0</v>
      </c>
      <c r="T312" s="89">
        <f t="shared" si="86"/>
        <v>0</v>
      </c>
      <c r="U312" s="89">
        <f t="shared" si="93"/>
        <v>0</v>
      </c>
      <c r="V312" s="89">
        <f t="shared" si="87"/>
        <v>1</v>
      </c>
      <c r="W312" s="89">
        <f t="shared" si="88"/>
        <v>0</v>
      </c>
      <c r="X312" s="89">
        <f t="shared" si="89"/>
        <v>1</v>
      </c>
      <c r="Y312" s="71">
        <v>2.4</v>
      </c>
      <c r="Z312" s="85">
        <v>38648</v>
      </c>
      <c r="AA312">
        <v>0</v>
      </c>
      <c r="AB312">
        <v>0</v>
      </c>
      <c r="AC312" s="71">
        <v>0</v>
      </c>
      <c r="AD312" s="67">
        <v>3712.192</v>
      </c>
      <c r="AE312" s="76">
        <v>1309731</v>
      </c>
      <c r="AF312" s="67">
        <v>62054</v>
      </c>
      <c r="AG312" s="83">
        <v>0</v>
      </c>
      <c r="AH312" s="83">
        <v>0</v>
      </c>
      <c r="AI312" s="93">
        <v>4918655</v>
      </c>
      <c r="AJ312" s="93">
        <f t="shared" si="90"/>
        <v>4918.6549999999997</v>
      </c>
      <c r="AK312" s="117">
        <f t="shared" si="91"/>
        <v>7.9264108679537176E-2</v>
      </c>
      <c r="AL312" s="67">
        <v>444</v>
      </c>
      <c r="AM312" s="100">
        <f t="shared" si="92"/>
        <v>0.71550584974377163</v>
      </c>
    </row>
    <row r="313" spans="1:39">
      <c r="A313" s="11">
        <v>2006</v>
      </c>
      <c r="B313" s="13">
        <v>12</v>
      </c>
      <c r="C313">
        <f>VLOOKUP('State Bond Rating'!L14,Coding!M$3:N$15,2,FALSE)</f>
        <v>4</v>
      </c>
      <c r="D313">
        <f t="shared" si="79"/>
        <v>22</v>
      </c>
      <c r="E313" s="131">
        <f t="shared" si="80"/>
        <v>0.88</v>
      </c>
      <c r="F313">
        <f>VLOOKUP('State Bond Rating'!M14,Coding!P$3:Q$15,2,FALSE)</f>
        <v>3</v>
      </c>
      <c r="G313" s="126">
        <f t="shared" si="81"/>
        <v>33</v>
      </c>
      <c r="H313" s="129">
        <f t="shared" si="82"/>
        <v>0.94285714285714284</v>
      </c>
      <c r="I313">
        <f>VLOOKUP('State Bond Rating'!N14,Coding!S$3:T$16,2,FALSE)</f>
        <v>12</v>
      </c>
      <c r="J313" s="126">
        <f t="shared" si="83"/>
        <v>8</v>
      </c>
      <c r="K313" s="99">
        <f t="shared" si="84"/>
        <v>0.42105263157894735</v>
      </c>
      <c r="L313" s="97">
        <f>(E313+H313)/2</f>
        <v>0.91142857142857148</v>
      </c>
      <c r="M313" s="119">
        <v>0</v>
      </c>
      <c r="N313" s="70">
        <v>0</v>
      </c>
      <c r="O313" s="89">
        <v>0</v>
      </c>
      <c r="P313" s="89">
        <v>0</v>
      </c>
      <c r="Q313" s="89" t="str">
        <f t="shared" si="78"/>
        <v>000</v>
      </c>
      <c r="R313" s="89">
        <v>0</v>
      </c>
      <c r="S313" s="89">
        <f t="shared" si="85"/>
        <v>0</v>
      </c>
      <c r="T313" s="89">
        <f t="shared" si="86"/>
        <v>1</v>
      </c>
      <c r="U313" s="89">
        <f t="shared" si="93"/>
        <v>0</v>
      </c>
      <c r="V313" s="89">
        <f t="shared" si="87"/>
        <v>0</v>
      </c>
      <c r="W313" s="89">
        <f t="shared" si="88"/>
        <v>0</v>
      </c>
      <c r="X313" s="89">
        <f t="shared" si="89"/>
        <v>0</v>
      </c>
      <c r="Y313" s="71">
        <v>3.3</v>
      </c>
      <c r="Z313" s="85">
        <v>31357</v>
      </c>
      <c r="AA313">
        <v>0</v>
      </c>
      <c r="AB313">
        <v>0</v>
      </c>
      <c r="AC313" s="71">
        <v>0</v>
      </c>
      <c r="AD313" s="67">
        <v>1986.6389999999999</v>
      </c>
      <c r="AE313" s="76">
        <v>1468669</v>
      </c>
      <c r="AF313" s="67">
        <v>51157</v>
      </c>
      <c r="AG313" s="83">
        <v>0</v>
      </c>
      <c r="AH313" s="83">
        <v>0</v>
      </c>
      <c r="AI313" s="93">
        <v>3142663</v>
      </c>
      <c r="AJ313" s="93">
        <f t="shared" si="90"/>
        <v>3142.663</v>
      </c>
      <c r="AK313" s="117">
        <f t="shared" si="91"/>
        <v>6.1431729773051585E-2</v>
      </c>
      <c r="AL313" s="67">
        <v>2319</v>
      </c>
      <c r="AM313" s="100">
        <f t="shared" si="92"/>
        <v>4.5331039740406984</v>
      </c>
    </row>
    <row r="314" spans="1:39">
      <c r="A314" s="11">
        <v>2006</v>
      </c>
      <c r="B314" s="13">
        <v>13</v>
      </c>
      <c r="C314">
        <f>VLOOKUP('State Bond Rating'!L15,Coding!M$3:N$15,2,FALSE)</f>
        <v>3</v>
      </c>
      <c r="D314">
        <f t="shared" si="79"/>
        <v>23</v>
      </c>
      <c r="E314" s="131">
        <f t="shared" si="80"/>
        <v>0.92</v>
      </c>
      <c r="F314">
        <f>VLOOKUP('State Bond Rating'!M15,Coding!P$3:Q$15,2,FALSE)</f>
        <v>4</v>
      </c>
      <c r="G314" s="126">
        <f t="shared" si="81"/>
        <v>32</v>
      </c>
      <c r="H314" s="129">
        <f t="shared" si="82"/>
        <v>0.91428571428571426</v>
      </c>
      <c r="I314">
        <f>VLOOKUP('State Bond Rating'!N15,Coding!S$3:T$16,2,FALSE)</f>
        <v>4</v>
      </c>
      <c r="J314" s="126">
        <f t="shared" si="83"/>
        <v>16</v>
      </c>
      <c r="K314" s="99">
        <f t="shared" si="84"/>
        <v>0.84210526315789469</v>
      </c>
      <c r="L314" s="97">
        <f>(E314+H314+K314)/3</f>
        <v>0.89213032581453644</v>
      </c>
      <c r="M314" s="119">
        <v>0</v>
      </c>
      <c r="N314" s="70">
        <v>1</v>
      </c>
      <c r="O314" s="89">
        <v>1</v>
      </c>
      <c r="P314" s="89">
        <v>1</v>
      </c>
      <c r="Q314" s="89" t="str">
        <f t="shared" si="78"/>
        <v>111</v>
      </c>
      <c r="R314" s="89">
        <v>1</v>
      </c>
      <c r="S314" s="89">
        <f t="shared" si="85"/>
        <v>1</v>
      </c>
      <c r="T314" s="89">
        <f t="shared" si="86"/>
        <v>0</v>
      </c>
      <c r="U314" s="89">
        <f t="shared" si="93"/>
        <v>0</v>
      </c>
      <c r="V314" s="89">
        <f t="shared" si="87"/>
        <v>0</v>
      </c>
      <c r="W314" s="89">
        <f t="shared" si="88"/>
        <v>0</v>
      </c>
      <c r="X314" s="89">
        <f t="shared" si="89"/>
        <v>0</v>
      </c>
      <c r="Y314" s="71">
        <v>5.2</v>
      </c>
      <c r="Z314" s="85">
        <v>40124</v>
      </c>
      <c r="AA314">
        <v>0</v>
      </c>
      <c r="AB314">
        <v>0</v>
      </c>
      <c r="AC314" s="71">
        <v>0</v>
      </c>
      <c r="AD314" s="67">
        <v>57132.773999999998</v>
      </c>
      <c r="AE314" s="76">
        <v>12643955</v>
      </c>
      <c r="AF314" s="67">
        <v>621232</v>
      </c>
      <c r="AG314" s="83">
        <v>0</v>
      </c>
      <c r="AH314" s="83">
        <v>0</v>
      </c>
      <c r="AI314" s="93">
        <v>28055188</v>
      </c>
      <c r="AJ314" s="93">
        <f t="shared" si="90"/>
        <v>28055.187999999998</v>
      </c>
      <c r="AK314" s="117">
        <f t="shared" si="91"/>
        <v>4.5160564813145489E-2</v>
      </c>
      <c r="AL314" s="67">
        <v>3571</v>
      </c>
      <c r="AM314" s="100">
        <f t="shared" si="92"/>
        <v>0.57482550802276766</v>
      </c>
    </row>
    <row r="315" spans="1:39">
      <c r="A315" s="11">
        <v>2006</v>
      </c>
      <c r="B315" s="13">
        <v>14</v>
      </c>
      <c r="C315">
        <f>VLOOKUP('State Bond Rating'!L16,Coding!M$3:N$15,2,FALSE)</f>
        <v>2</v>
      </c>
      <c r="D315">
        <f t="shared" si="79"/>
        <v>24</v>
      </c>
      <c r="E315" s="131">
        <f t="shared" si="80"/>
        <v>0.96</v>
      </c>
      <c r="F315">
        <f>VLOOKUP('State Bond Rating'!M16,Coding!P$3:Q$15,2,FALSE)</f>
        <v>2</v>
      </c>
      <c r="G315" s="126">
        <f t="shared" si="81"/>
        <v>34</v>
      </c>
      <c r="H315" s="129">
        <f t="shared" si="82"/>
        <v>0.97142857142857142</v>
      </c>
      <c r="I315">
        <f>VLOOKUP('State Bond Rating'!N16,Coding!S$3:T$16,2,FALSE)</f>
        <v>12</v>
      </c>
      <c r="J315" s="126">
        <f t="shared" si="83"/>
        <v>8</v>
      </c>
      <c r="K315" s="99">
        <f t="shared" si="84"/>
        <v>0.42105263157894735</v>
      </c>
      <c r="L315" s="97">
        <f>(E315+H315)/2</f>
        <v>0.96571428571428575</v>
      </c>
      <c r="M315" s="119">
        <v>0</v>
      </c>
      <c r="N315" s="70">
        <v>0</v>
      </c>
      <c r="O315" s="89">
        <v>0</v>
      </c>
      <c r="P315" s="89">
        <v>0</v>
      </c>
      <c r="Q315" s="89" t="str">
        <f t="shared" si="78"/>
        <v>000</v>
      </c>
      <c r="R315" s="89">
        <v>0</v>
      </c>
      <c r="S315" s="89">
        <f t="shared" si="85"/>
        <v>0</v>
      </c>
      <c r="T315" s="89">
        <f t="shared" si="86"/>
        <v>1</v>
      </c>
      <c r="U315" s="89">
        <f t="shared" si="93"/>
        <v>0</v>
      </c>
      <c r="V315" s="89">
        <f t="shared" si="87"/>
        <v>0</v>
      </c>
      <c r="W315" s="89">
        <f t="shared" si="88"/>
        <v>0</v>
      </c>
      <c r="X315" s="89">
        <f t="shared" si="89"/>
        <v>0</v>
      </c>
      <c r="Y315" s="71">
        <v>4.7</v>
      </c>
      <c r="Z315" s="85">
        <v>32747</v>
      </c>
      <c r="AA315">
        <v>0</v>
      </c>
      <c r="AB315">
        <v>0</v>
      </c>
      <c r="AC315" s="71">
        <v>0</v>
      </c>
      <c r="AD315" s="67">
        <v>17024.436000000002</v>
      </c>
      <c r="AE315" s="76">
        <v>6332669</v>
      </c>
      <c r="AF315" s="67">
        <v>256434</v>
      </c>
      <c r="AG315" s="83">
        <v>0</v>
      </c>
      <c r="AH315" s="83">
        <v>0</v>
      </c>
      <c r="AI315" s="93">
        <v>13625667</v>
      </c>
      <c r="AJ315" s="93">
        <f t="shared" si="90"/>
        <v>13625.666999999999</v>
      </c>
      <c r="AK315" s="117">
        <f t="shared" si="91"/>
        <v>5.3135180982241043E-2</v>
      </c>
      <c r="AL315" s="67">
        <v>2513</v>
      </c>
      <c r="AM315" s="100">
        <f t="shared" si="92"/>
        <v>0.97997925392108687</v>
      </c>
    </row>
    <row r="316" spans="1:39">
      <c r="A316" s="11">
        <v>2006</v>
      </c>
      <c r="B316" s="13">
        <v>15</v>
      </c>
      <c r="C316">
        <f>VLOOKUP('State Bond Rating'!L17,Coding!M$3:N$15,2,FALSE)</f>
        <v>2</v>
      </c>
      <c r="D316">
        <f t="shared" si="79"/>
        <v>24</v>
      </c>
      <c r="E316" s="131">
        <f t="shared" si="80"/>
        <v>0.96</v>
      </c>
      <c r="F316">
        <f>VLOOKUP('State Bond Rating'!M17,Coding!P$3:Q$15,2,FALSE)</f>
        <v>2</v>
      </c>
      <c r="G316" s="126">
        <f t="shared" si="81"/>
        <v>34</v>
      </c>
      <c r="H316" s="129">
        <f t="shared" si="82"/>
        <v>0.97142857142857142</v>
      </c>
      <c r="I316">
        <f>VLOOKUP('State Bond Rating'!N17,Coding!S$3:T$16,2,FALSE)</f>
        <v>12</v>
      </c>
      <c r="J316" s="126">
        <f t="shared" si="83"/>
        <v>8</v>
      </c>
      <c r="K316" s="99">
        <f t="shared" si="84"/>
        <v>0.42105263157894735</v>
      </c>
      <c r="L316" s="97">
        <f>(E316+H316)/2</f>
        <v>0.96571428571428575</v>
      </c>
      <c r="M316" s="119">
        <v>0</v>
      </c>
      <c r="N316" s="70">
        <v>1</v>
      </c>
      <c r="O316" s="89">
        <v>0</v>
      </c>
      <c r="P316" s="89">
        <v>2</v>
      </c>
      <c r="Q316" s="89" t="str">
        <f t="shared" si="78"/>
        <v>102</v>
      </c>
      <c r="R316" s="89">
        <v>2</v>
      </c>
      <c r="S316" s="89">
        <f t="shared" si="85"/>
        <v>0</v>
      </c>
      <c r="T316" s="89">
        <f t="shared" si="86"/>
        <v>0</v>
      </c>
      <c r="U316" s="89">
        <v>1</v>
      </c>
      <c r="V316" s="89">
        <f t="shared" si="87"/>
        <v>0</v>
      </c>
      <c r="W316" s="89">
        <f t="shared" si="88"/>
        <v>0</v>
      </c>
      <c r="X316" s="89">
        <f t="shared" si="89"/>
        <v>1</v>
      </c>
      <c r="Y316" s="71">
        <v>4.0999999999999996</v>
      </c>
      <c r="Z316" s="85">
        <v>34434</v>
      </c>
      <c r="AA316">
        <v>0</v>
      </c>
      <c r="AB316">
        <v>0</v>
      </c>
      <c r="AC316" s="71">
        <v>0</v>
      </c>
      <c r="AD316" s="67">
        <v>7207.2719999999999</v>
      </c>
      <c r="AE316" s="76">
        <v>2982644</v>
      </c>
      <c r="AF316" s="67">
        <v>127961</v>
      </c>
      <c r="AG316" s="83">
        <v>0</v>
      </c>
      <c r="AH316" s="83">
        <v>0</v>
      </c>
      <c r="AI316" s="93">
        <v>6118897</v>
      </c>
      <c r="AJ316" s="93">
        <f t="shared" si="90"/>
        <v>6118.8969999999999</v>
      </c>
      <c r="AK316" s="117">
        <f t="shared" si="91"/>
        <v>4.7818452497245256E-2</v>
      </c>
      <c r="AL316" s="67">
        <v>4964</v>
      </c>
      <c r="AM316" s="100">
        <f t="shared" si="92"/>
        <v>3.8793069763443553</v>
      </c>
    </row>
    <row r="317" spans="1:39">
      <c r="A317" s="11">
        <v>2006</v>
      </c>
      <c r="B317" s="13">
        <v>16</v>
      </c>
      <c r="C317">
        <f>VLOOKUP('State Bond Rating'!L18,Coding!M$3:N$15,2,FALSE)</f>
        <v>2</v>
      </c>
      <c r="D317">
        <f t="shared" si="79"/>
        <v>24</v>
      </c>
      <c r="E317" s="131">
        <f t="shared" si="80"/>
        <v>0.96</v>
      </c>
      <c r="F317">
        <f>VLOOKUP('State Bond Rating'!M18,Coding!P$3:Q$15,2,FALSE)</f>
        <v>2</v>
      </c>
      <c r="G317" s="126">
        <f t="shared" si="81"/>
        <v>34</v>
      </c>
      <c r="H317" s="129">
        <f t="shared" si="82"/>
        <v>0.97142857142857142</v>
      </c>
      <c r="I317">
        <f>VLOOKUP('State Bond Rating'!N18,Coding!S$3:T$16,2,FALSE)</f>
        <v>12</v>
      </c>
      <c r="J317" s="126">
        <f t="shared" si="83"/>
        <v>8</v>
      </c>
      <c r="K317" s="99">
        <f t="shared" si="84"/>
        <v>0.42105263157894735</v>
      </c>
      <c r="L317" s="97">
        <f>(E317+H317)/2</f>
        <v>0.96571428571428575</v>
      </c>
      <c r="M317" s="119">
        <v>0</v>
      </c>
      <c r="N317" s="70">
        <v>1</v>
      </c>
      <c r="O317" s="89">
        <v>0</v>
      </c>
      <c r="P317" s="89">
        <v>0</v>
      </c>
      <c r="Q317" s="89" t="str">
        <f t="shared" ref="Q317:Q380" si="94">N317&amp;O317&amp;P317</f>
        <v>100</v>
      </c>
      <c r="R317" s="89">
        <v>2</v>
      </c>
      <c r="S317" s="89">
        <f t="shared" si="85"/>
        <v>0</v>
      </c>
      <c r="T317" s="89">
        <f t="shared" si="86"/>
        <v>0</v>
      </c>
      <c r="U317" s="89">
        <f t="shared" si="93"/>
        <v>1</v>
      </c>
      <c r="V317" s="89">
        <f t="shared" si="87"/>
        <v>0</v>
      </c>
      <c r="W317" s="89">
        <f t="shared" si="88"/>
        <v>0</v>
      </c>
      <c r="X317" s="89">
        <f t="shared" si="89"/>
        <v>1</v>
      </c>
      <c r="Y317" s="71">
        <v>4.5</v>
      </c>
      <c r="Z317" s="85">
        <v>35353</v>
      </c>
      <c r="AA317">
        <v>0</v>
      </c>
      <c r="AB317">
        <v>0</v>
      </c>
      <c r="AC317" s="71">
        <v>0</v>
      </c>
      <c r="AD317" s="67">
        <v>14163.112999999999</v>
      </c>
      <c r="AE317" s="76">
        <v>2762931</v>
      </c>
      <c r="AF317" s="67">
        <v>113362</v>
      </c>
      <c r="AG317" s="83">
        <v>0</v>
      </c>
      <c r="AH317" s="83">
        <v>0</v>
      </c>
      <c r="AI317" s="93">
        <v>6275075</v>
      </c>
      <c r="AJ317" s="93">
        <f t="shared" si="90"/>
        <v>6275.0749999999998</v>
      </c>
      <c r="AK317" s="117">
        <f t="shared" si="91"/>
        <v>5.5354307439882851E-2</v>
      </c>
      <c r="AL317" s="67">
        <v>2647</v>
      </c>
      <c r="AM317" s="100">
        <f t="shared" si="92"/>
        <v>2.3349976182495018</v>
      </c>
    </row>
    <row r="318" spans="1:39">
      <c r="A318" s="11">
        <v>2006</v>
      </c>
      <c r="B318" s="13">
        <v>17</v>
      </c>
      <c r="C318">
        <f>VLOOKUP('State Bond Rating'!L19,Coding!M$3:N$15,2,FALSE)</f>
        <v>4</v>
      </c>
      <c r="D318">
        <f t="shared" si="79"/>
        <v>22</v>
      </c>
      <c r="E318" s="131">
        <f t="shared" si="80"/>
        <v>0.88</v>
      </c>
      <c r="F318">
        <f>VLOOKUP('State Bond Rating'!M19,Coding!P$3:Q$15,2,FALSE)</f>
        <v>3</v>
      </c>
      <c r="G318" s="126">
        <f t="shared" si="81"/>
        <v>33</v>
      </c>
      <c r="H318" s="129">
        <f t="shared" si="82"/>
        <v>0.94285714285714284</v>
      </c>
      <c r="I318">
        <f>VLOOKUP('State Bond Rating'!N19,Coding!S$3:T$16,2,FALSE)</f>
        <v>12</v>
      </c>
      <c r="J318" s="126">
        <f t="shared" si="83"/>
        <v>8</v>
      </c>
      <c r="K318" s="99">
        <f t="shared" si="84"/>
        <v>0.42105263157894735</v>
      </c>
      <c r="L318" s="97">
        <f>(E318+H318)/2</f>
        <v>0.91142857142857148</v>
      </c>
      <c r="M318" s="119">
        <v>0</v>
      </c>
      <c r="N318" s="70">
        <v>0</v>
      </c>
      <c r="O318" s="89">
        <v>1</v>
      </c>
      <c r="P318" s="89">
        <v>0</v>
      </c>
      <c r="Q318" s="89" t="str">
        <f t="shared" si="94"/>
        <v>010</v>
      </c>
      <c r="R318" s="89">
        <v>2</v>
      </c>
      <c r="S318" s="89">
        <f t="shared" si="85"/>
        <v>0</v>
      </c>
      <c r="T318" s="89">
        <f t="shared" si="86"/>
        <v>0</v>
      </c>
      <c r="U318" s="89">
        <f t="shared" si="93"/>
        <v>0</v>
      </c>
      <c r="V318" s="89">
        <v>1</v>
      </c>
      <c r="W318" s="89">
        <f t="shared" si="88"/>
        <v>0</v>
      </c>
      <c r="X318" s="89">
        <f t="shared" si="89"/>
        <v>1</v>
      </c>
      <c r="Y318" s="71">
        <v>6.3</v>
      </c>
      <c r="Z318" s="85">
        <v>30440</v>
      </c>
      <c r="AA318">
        <v>0</v>
      </c>
      <c r="AB318">
        <v>0</v>
      </c>
      <c r="AC318" s="71">
        <v>0</v>
      </c>
      <c r="AD318" s="67">
        <v>22705.117999999999</v>
      </c>
      <c r="AE318" s="76">
        <v>4219239</v>
      </c>
      <c r="AF318" s="67">
        <v>152133</v>
      </c>
      <c r="AG318" s="83">
        <v>0</v>
      </c>
      <c r="AH318" s="83">
        <v>0</v>
      </c>
      <c r="AI318" s="93">
        <v>9713808</v>
      </c>
      <c r="AJ318" s="93">
        <f t="shared" si="90"/>
        <v>9713.8080000000009</v>
      </c>
      <c r="AK318" s="117">
        <f t="shared" si="91"/>
        <v>6.3850762162055583E-2</v>
      </c>
      <c r="AL318" s="67">
        <v>2440</v>
      </c>
      <c r="AM318" s="100">
        <f t="shared" si="92"/>
        <v>1.6038597805867236</v>
      </c>
    </row>
    <row r="319" spans="1:39">
      <c r="A319" s="11">
        <v>2006</v>
      </c>
      <c r="B319" s="13">
        <v>18</v>
      </c>
      <c r="C319">
        <f>VLOOKUP('State Bond Rating'!L20,Coding!M$3:N$15,2,FALSE)</f>
        <v>6</v>
      </c>
      <c r="D319">
        <f t="shared" si="79"/>
        <v>20</v>
      </c>
      <c r="E319" s="131">
        <f t="shared" si="80"/>
        <v>0.8</v>
      </c>
      <c r="F319">
        <f>VLOOKUP('State Bond Rating'!M20,Coding!P$3:Q$15,2,FALSE)</f>
        <v>6</v>
      </c>
      <c r="G319" s="126">
        <f t="shared" si="81"/>
        <v>30</v>
      </c>
      <c r="H319" s="129">
        <f t="shared" si="82"/>
        <v>0.8571428571428571</v>
      </c>
      <c r="I319">
        <f>VLOOKUP('State Bond Rating'!N20,Coding!S$3:T$16,2,FALSE)</f>
        <v>6</v>
      </c>
      <c r="J319" s="126">
        <f t="shared" si="83"/>
        <v>14</v>
      </c>
      <c r="K319" s="99">
        <f t="shared" si="84"/>
        <v>0.73684210526315785</v>
      </c>
      <c r="L319" s="97">
        <f>(E319+H319+K319)/3</f>
        <v>0.7979949874686717</v>
      </c>
      <c r="M319" s="119">
        <v>0</v>
      </c>
      <c r="N319" s="70">
        <v>1</v>
      </c>
      <c r="O319" s="89">
        <v>1</v>
      </c>
      <c r="P319" s="89">
        <v>1</v>
      </c>
      <c r="Q319" s="89" t="str">
        <f t="shared" si="94"/>
        <v>111</v>
      </c>
      <c r="R319" s="89">
        <v>1</v>
      </c>
      <c r="S319" s="89">
        <f t="shared" si="85"/>
        <v>1</v>
      </c>
      <c r="T319" s="89">
        <f t="shared" si="86"/>
        <v>0</v>
      </c>
      <c r="U319" s="89">
        <f t="shared" si="93"/>
        <v>0</v>
      </c>
      <c r="V319" s="89">
        <f t="shared" si="87"/>
        <v>0</v>
      </c>
      <c r="W319" s="89">
        <f t="shared" si="88"/>
        <v>0</v>
      </c>
      <c r="X319" s="89">
        <f t="shared" si="89"/>
        <v>0</v>
      </c>
      <c r="Y319" s="71">
        <v>4.8</v>
      </c>
      <c r="Z319" s="85">
        <v>33276</v>
      </c>
      <c r="AA319">
        <v>0</v>
      </c>
      <c r="AB319">
        <v>0</v>
      </c>
      <c r="AC319" s="71">
        <v>0</v>
      </c>
      <c r="AD319" s="67">
        <v>12997.209000000001</v>
      </c>
      <c r="AE319" s="76">
        <v>4302665</v>
      </c>
      <c r="AF319" s="67">
        <v>207507</v>
      </c>
      <c r="AG319" s="83">
        <v>0</v>
      </c>
      <c r="AH319" s="83">
        <v>0</v>
      </c>
      <c r="AI319" s="93">
        <v>9752953</v>
      </c>
      <c r="AJ319" s="93">
        <f t="shared" si="90"/>
        <v>9752.9529999999995</v>
      </c>
      <c r="AK319" s="117">
        <f t="shared" si="91"/>
        <v>4.7000597570202446E-2</v>
      </c>
      <c r="AL319" s="67">
        <v>1431</v>
      </c>
      <c r="AM319" s="100">
        <f t="shared" si="92"/>
        <v>0.6896152900865995</v>
      </c>
    </row>
    <row r="320" spans="1:39">
      <c r="A320" s="11">
        <v>2006</v>
      </c>
      <c r="B320" s="13">
        <v>19</v>
      </c>
      <c r="C320">
        <f>VLOOKUP('State Bond Rating'!L21,Coding!M$3:N$15,2,FALSE)</f>
        <v>4</v>
      </c>
      <c r="D320">
        <f t="shared" si="79"/>
        <v>22</v>
      </c>
      <c r="E320" s="131">
        <f t="shared" si="80"/>
        <v>0.88</v>
      </c>
      <c r="F320">
        <f>VLOOKUP('State Bond Rating'!M21,Coding!P$3:Q$15,2,FALSE)</f>
        <v>4</v>
      </c>
      <c r="G320" s="126">
        <f t="shared" si="81"/>
        <v>32</v>
      </c>
      <c r="H320" s="129">
        <f t="shared" si="82"/>
        <v>0.91428571428571426</v>
      </c>
      <c r="I320">
        <f>VLOOKUP('State Bond Rating'!N21,Coding!S$3:T$16,2,FALSE)</f>
        <v>3</v>
      </c>
      <c r="J320" s="126">
        <f t="shared" si="83"/>
        <v>17</v>
      </c>
      <c r="K320" s="99">
        <f t="shared" si="84"/>
        <v>0.89473684210526316</v>
      </c>
      <c r="L320" s="97">
        <f>(E320+H320+K320)/3</f>
        <v>0.89634085213032577</v>
      </c>
      <c r="M320" s="119">
        <v>0</v>
      </c>
      <c r="N320" s="70">
        <v>1</v>
      </c>
      <c r="O320" s="89">
        <v>1</v>
      </c>
      <c r="P320" s="89">
        <v>0</v>
      </c>
      <c r="Q320" s="89" t="str">
        <f t="shared" si="94"/>
        <v>110</v>
      </c>
      <c r="R320" s="89">
        <v>2</v>
      </c>
      <c r="S320" s="89">
        <f t="shared" si="85"/>
        <v>0</v>
      </c>
      <c r="T320" s="89">
        <f t="shared" si="86"/>
        <v>0</v>
      </c>
      <c r="U320" s="89">
        <v>1</v>
      </c>
      <c r="V320" s="89">
        <f t="shared" si="87"/>
        <v>0</v>
      </c>
      <c r="W320" s="89">
        <f t="shared" si="88"/>
        <v>0</v>
      </c>
      <c r="X320" s="89">
        <f t="shared" si="89"/>
        <v>1</v>
      </c>
      <c r="Y320" s="71">
        <v>4.5</v>
      </c>
      <c r="Z320" s="85">
        <v>34302</v>
      </c>
      <c r="AA320">
        <v>0</v>
      </c>
      <c r="AB320">
        <v>0</v>
      </c>
      <c r="AC320" s="71">
        <v>0</v>
      </c>
      <c r="AD320" s="67">
        <v>2472.9690000000001</v>
      </c>
      <c r="AE320" s="76">
        <v>1323619</v>
      </c>
      <c r="AF320" s="67">
        <v>48311</v>
      </c>
      <c r="AG320" s="83">
        <v>8</v>
      </c>
      <c r="AH320" s="83">
        <v>8</v>
      </c>
      <c r="AI320" s="93">
        <v>3598579</v>
      </c>
      <c r="AJ320" s="93">
        <f t="shared" si="90"/>
        <v>3598.5790000000002</v>
      </c>
      <c r="AK320" s="117">
        <f t="shared" si="91"/>
        <v>7.4487777110802927E-2</v>
      </c>
      <c r="AL320" s="67">
        <v>841</v>
      </c>
      <c r="AM320" s="100">
        <f t="shared" si="92"/>
        <v>1.7408043716751878</v>
      </c>
    </row>
    <row r="321" spans="1:39">
      <c r="A321" s="11">
        <v>2006</v>
      </c>
      <c r="B321" s="13">
        <v>20</v>
      </c>
      <c r="C321">
        <f>VLOOKUP('State Bond Rating'!L22,Coding!M$3:N$15,2,FALSE)</f>
        <v>1</v>
      </c>
      <c r="D321">
        <f t="shared" si="79"/>
        <v>25</v>
      </c>
      <c r="E321" s="131">
        <f t="shared" si="80"/>
        <v>1</v>
      </c>
      <c r="F321">
        <f>VLOOKUP('State Bond Rating'!M22,Coding!P$3:Q$15,2,FALSE)</f>
        <v>1</v>
      </c>
      <c r="G321" s="126">
        <f t="shared" si="81"/>
        <v>35</v>
      </c>
      <c r="H321" s="129">
        <f t="shared" si="82"/>
        <v>1</v>
      </c>
      <c r="I321">
        <f>VLOOKUP('State Bond Rating'!N22,Coding!S$3:T$16,2,FALSE)</f>
        <v>1</v>
      </c>
      <c r="J321" s="126">
        <f t="shared" si="83"/>
        <v>19</v>
      </c>
      <c r="K321" s="99">
        <f t="shared" si="84"/>
        <v>1</v>
      </c>
      <c r="L321" s="97">
        <f>(E321+H321+K321)/3</f>
        <v>1</v>
      </c>
      <c r="M321" s="119">
        <v>0</v>
      </c>
      <c r="N321" s="70">
        <v>0</v>
      </c>
      <c r="O321" s="89">
        <v>1</v>
      </c>
      <c r="P321" s="89">
        <v>1</v>
      </c>
      <c r="Q321" s="89" t="str">
        <f t="shared" si="94"/>
        <v>011</v>
      </c>
      <c r="R321" s="89">
        <v>2</v>
      </c>
      <c r="S321" s="89">
        <f t="shared" si="85"/>
        <v>0</v>
      </c>
      <c r="T321" s="89">
        <f t="shared" si="86"/>
        <v>0</v>
      </c>
      <c r="U321" s="89">
        <f t="shared" si="93"/>
        <v>0</v>
      </c>
      <c r="V321" s="89">
        <f t="shared" si="87"/>
        <v>1</v>
      </c>
      <c r="W321" s="89">
        <f t="shared" si="88"/>
        <v>0</v>
      </c>
      <c r="X321" s="89">
        <f t="shared" si="89"/>
        <v>1</v>
      </c>
      <c r="Y321" s="71">
        <v>3.6</v>
      </c>
      <c r="Z321" s="85">
        <v>45832</v>
      </c>
      <c r="AA321">
        <v>0</v>
      </c>
      <c r="AB321">
        <v>0</v>
      </c>
      <c r="AC321" s="71">
        <v>0</v>
      </c>
      <c r="AD321" s="67">
        <v>14270.785</v>
      </c>
      <c r="AE321" s="76">
        <v>5627367</v>
      </c>
      <c r="AF321" s="67">
        <v>277634</v>
      </c>
      <c r="AG321" s="83">
        <v>0</v>
      </c>
      <c r="AH321" s="83">
        <v>0</v>
      </c>
      <c r="AI321" s="93">
        <v>14549632</v>
      </c>
      <c r="AJ321" s="93">
        <f t="shared" si="90"/>
        <v>14549.632</v>
      </c>
      <c r="AK321" s="117">
        <f t="shared" si="91"/>
        <v>5.2405800442308935E-2</v>
      </c>
      <c r="AL321" s="67">
        <v>784</v>
      </c>
      <c r="AM321" s="100">
        <f t="shared" si="92"/>
        <v>0.28238616307800918</v>
      </c>
    </row>
    <row r="322" spans="1:39">
      <c r="A322" s="11">
        <v>2006</v>
      </c>
      <c r="B322" s="13">
        <v>21</v>
      </c>
      <c r="C322">
        <f>VLOOKUP('State Bond Rating'!L23,Coding!M$3:N$15,2,FALSE)</f>
        <v>3</v>
      </c>
      <c r="D322">
        <f t="shared" ref="D322:D385" si="95">25-(C322-1)</f>
        <v>23</v>
      </c>
      <c r="E322" s="131">
        <f t="shared" si="80"/>
        <v>0.92</v>
      </c>
      <c r="F322">
        <f>VLOOKUP('State Bond Rating'!M23,Coding!P$3:Q$15,2,FALSE)</f>
        <v>3</v>
      </c>
      <c r="G322" s="126">
        <f t="shared" si="81"/>
        <v>33</v>
      </c>
      <c r="H322" s="129">
        <f t="shared" si="82"/>
        <v>0.94285714285714284</v>
      </c>
      <c r="I322">
        <f>VLOOKUP('State Bond Rating'!N23,Coding!S$3:T$16,2,FALSE)</f>
        <v>12</v>
      </c>
      <c r="J322" s="126">
        <f t="shared" si="83"/>
        <v>8</v>
      </c>
      <c r="K322" s="99">
        <f t="shared" si="84"/>
        <v>0.42105263157894735</v>
      </c>
      <c r="L322" s="97">
        <f>(E322+H322)/2</f>
        <v>0.93142857142857149</v>
      </c>
      <c r="M322" s="119">
        <v>0</v>
      </c>
      <c r="N322" s="70">
        <v>0</v>
      </c>
      <c r="O322" s="89">
        <v>1</v>
      </c>
      <c r="P322" s="89">
        <v>1</v>
      </c>
      <c r="Q322" s="89" t="str">
        <f t="shared" si="94"/>
        <v>011</v>
      </c>
      <c r="R322" s="89">
        <v>2</v>
      </c>
      <c r="S322" s="89">
        <f t="shared" si="85"/>
        <v>0</v>
      </c>
      <c r="T322" s="89">
        <f t="shared" si="86"/>
        <v>0</v>
      </c>
      <c r="U322" s="89">
        <f t="shared" si="93"/>
        <v>0</v>
      </c>
      <c r="V322" s="89">
        <f t="shared" si="87"/>
        <v>1</v>
      </c>
      <c r="W322" s="89">
        <f t="shared" si="88"/>
        <v>0</v>
      </c>
      <c r="X322" s="89">
        <f t="shared" si="89"/>
        <v>1</v>
      </c>
      <c r="Y322" s="71">
        <v>4.5999999999999996</v>
      </c>
      <c r="Z322" s="85">
        <v>48307</v>
      </c>
      <c r="AA322">
        <v>0</v>
      </c>
      <c r="AB322">
        <v>0</v>
      </c>
      <c r="AC322" s="71">
        <v>0</v>
      </c>
      <c r="AD322" s="67">
        <v>21630.05</v>
      </c>
      <c r="AE322" s="76">
        <v>6410084</v>
      </c>
      <c r="AF322" s="67">
        <v>360557</v>
      </c>
      <c r="AG322" s="83">
        <v>0</v>
      </c>
      <c r="AH322" s="83">
        <v>0</v>
      </c>
      <c r="AI322" s="93">
        <v>19419634</v>
      </c>
      <c r="AJ322" s="93">
        <f t="shared" si="90"/>
        <v>19419.633999999998</v>
      </c>
      <c r="AK322" s="117">
        <f t="shared" si="91"/>
        <v>5.3860094243073905E-2</v>
      </c>
      <c r="AL322" s="67">
        <v>1025</v>
      </c>
      <c r="AM322" s="100">
        <f t="shared" si="92"/>
        <v>0.28428237421545</v>
      </c>
    </row>
    <row r="323" spans="1:39">
      <c r="A323" s="11">
        <v>2006</v>
      </c>
      <c r="B323" s="13">
        <v>22</v>
      </c>
      <c r="C323">
        <f>VLOOKUP('State Bond Rating'!L24,Coding!M$3:N$15,2,FALSE)</f>
        <v>3</v>
      </c>
      <c r="D323">
        <f t="shared" si="95"/>
        <v>23</v>
      </c>
      <c r="E323" s="131">
        <f t="shared" ref="E323:E386" si="96">D323/25</f>
        <v>0.92</v>
      </c>
      <c r="F323">
        <f>VLOOKUP('State Bond Rating'!M24,Coding!P$3:Q$15,2,FALSE)</f>
        <v>3</v>
      </c>
      <c r="G323" s="126">
        <f t="shared" ref="G323:G386" si="97">35-(F323-1)</f>
        <v>33</v>
      </c>
      <c r="H323" s="129">
        <f t="shared" ref="H323:H386" si="98">G323/35</f>
        <v>0.94285714285714284</v>
      </c>
      <c r="I323">
        <f>VLOOKUP('State Bond Rating'!N24,Coding!S$3:T$16,2,FALSE)</f>
        <v>4</v>
      </c>
      <c r="J323" s="126">
        <f t="shared" ref="J323:J386" si="99">19-(I323-1)</f>
        <v>16</v>
      </c>
      <c r="K323" s="99">
        <f t="shared" ref="K323:K386" si="100">J323/19</f>
        <v>0.84210526315789469</v>
      </c>
      <c r="L323" s="97">
        <f>(E323+H323+K323)/3</f>
        <v>0.90165413533834593</v>
      </c>
      <c r="M323" s="119">
        <v>0</v>
      </c>
      <c r="N323" s="70">
        <v>1</v>
      </c>
      <c r="O323" s="89">
        <v>0</v>
      </c>
      <c r="P323" s="89">
        <v>0</v>
      </c>
      <c r="Q323" s="89" t="str">
        <f t="shared" si="94"/>
        <v>100</v>
      </c>
      <c r="R323" s="89">
        <v>2</v>
      </c>
      <c r="S323" s="89">
        <f t="shared" ref="S323:S386" si="101">IF(Q323="111",1,0)</f>
        <v>0</v>
      </c>
      <c r="T323" s="89">
        <f t="shared" ref="T323:T386" si="102">IF(Q323="000",1,0)</f>
        <v>0</v>
      </c>
      <c r="U323" s="89">
        <f t="shared" ref="U323:U386" si="103">IF(Q323="100",1,0)</f>
        <v>1</v>
      </c>
      <c r="V323" s="89">
        <f t="shared" ref="V323:V386" si="104">IF(Q323="011",1,0)</f>
        <v>0</v>
      </c>
      <c r="W323" s="89">
        <f t="shared" ref="W323:W386" si="105">IF(Q323="211",1,0)</f>
        <v>0</v>
      </c>
      <c r="X323" s="89">
        <f t="shared" ref="X323:X386" si="106">IF(U323+V323+W323=1,1,0)</f>
        <v>1</v>
      </c>
      <c r="Y323" s="71">
        <v>6.2</v>
      </c>
      <c r="Z323" s="85">
        <v>33638</v>
      </c>
      <c r="AA323">
        <v>0</v>
      </c>
      <c r="AB323">
        <v>0</v>
      </c>
      <c r="AC323" s="71">
        <v>0</v>
      </c>
      <c r="AD323" s="67">
        <v>41839.510999999999</v>
      </c>
      <c r="AE323" s="76">
        <v>10036081</v>
      </c>
      <c r="AF323" s="67">
        <v>395550</v>
      </c>
      <c r="AG323" s="83">
        <v>6</v>
      </c>
      <c r="AH323" s="83">
        <v>8</v>
      </c>
      <c r="AI323" s="93">
        <v>23714514</v>
      </c>
      <c r="AJ323" s="93">
        <f t="shared" ref="AJ323:AJ386" si="107">AI323/1000</f>
        <v>23714.513999999999</v>
      </c>
      <c r="AK323" s="117">
        <f t="shared" ref="AK323:AK386" si="108">AJ323/AF323</f>
        <v>5.9953265073947666E-2</v>
      </c>
      <c r="AL323" s="67">
        <v>2600</v>
      </c>
      <c r="AM323" s="100">
        <f t="shared" ref="AM323:AM386" si="109">(AL323/AF323)*100</f>
        <v>0.65731260270509417</v>
      </c>
    </row>
    <row r="324" spans="1:39">
      <c r="A324" s="11">
        <v>2006</v>
      </c>
      <c r="B324" s="13">
        <v>23</v>
      </c>
      <c r="C324">
        <f>VLOOKUP('State Bond Rating'!L25,Coding!M$3:N$15,2,FALSE)</f>
        <v>1</v>
      </c>
      <c r="D324">
        <f t="shared" si="95"/>
        <v>25</v>
      </c>
      <c r="E324" s="131">
        <f t="shared" si="96"/>
        <v>1</v>
      </c>
      <c r="F324">
        <f>VLOOKUP('State Bond Rating'!M25,Coding!P$3:Q$15,2,FALSE)</f>
        <v>2</v>
      </c>
      <c r="G324" s="126">
        <f t="shared" si="97"/>
        <v>34</v>
      </c>
      <c r="H324" s="129">
        <f t="shared" si="98"/>
        <v>0.97142857142857142</v>
      </c>
      <c r="I324">
        <f>VLOOKUP('State Bond Rating'!N25,Coding!S$3:T$16,2,FALSE)</f>
        <v>1</v>
      </c>
      <c r="J324" s="126">
        <f t="shared" si="99"/>
        <v>19</v>
      </c>
      <c r="K324" s="99">
        <f t="shared" si="100"/>
        <v>1</v>
      </c>
      <c r="L324" s="97">
        <f>(E324+H324+K324)/3</f>
        <v>0.99047619047619051</v>
      </c>
      <c r="M324" s="119">
        <v>0</v>
      </c>
      <c r="N324" s="70">
        <v>0</v>
      </c>
      <c r="O324" s="89">
        <v>0</v>
      </c>
      <c r="P324" s="89">
        <v>1</v>
      </c>
      <c r="Q324" s="89" t="str">
        <f t="shared" si="94"/>
        <v>001</v>
      </c>
      <c r="R324" s="89">
        <v>2</v>
      </c>
      <c r="S324" s="89">
        <f t="shared" si="101"/>
        <v>0</v>
      </c>
      <c r="T324" s="89">
        <f t="shared" si="102"/>
        <v>0</v>
      </c>
      <c r="U324" s="89">
        <f t="shared" si="103"/>
        <v>0</v>
      </c>
      <c r="V324" s="89">
        <v>1</v>
      </c>
      <c r="W324" s="89">
        <f t="shared" si="105"/>
        <v>0</v>
      </c>
      <c r="X324" s="89">
        <f t="shared" si="106"/>
        <v>1</v>
      </c>
      <c r="Y324" s="71">
        <v>4.0999999999999996</v>
      </c>
      <c r="Z324" s="85">
        <v>39407</v>
      </c>
      <c r="AA324">
        <v>0</v>
      </c>
      <c r="AB324">
        <v>0</v>
      </c>
      <c r="AC324" s="71">
        <v>0</v>
      </c>
      <c r="AD324" s="67">
        <v>29183.24</v>
      </c>
      <c r="AE324" s="76">
        <v>5163555</v>
      </c>
      <c r="AF324" s="67">
        <v>250027</v>
      </c>
      <c r="AG324" s="83">
        <v>0</v>
      </c>
      <c r="AH324" s="83">
        <v>0</v>
      </c>
      <c r="AI324" s="93">
        <v>17331413</v>
      </c>
      <c r="AJ324" s="93">
        <f t="shared" si="107"/>
        <v>17331.413</v>
      </c>
      <c r="AK324" s="117">
        <f t="shared" si="108"/>
        <v>6.9318165638111093E-2</v>
      </c>
      <c r="AL324" s="67">
        <v>4589</v>
      </c>
      <c r="AM324" s="100">
        <f t="shared" si="109"/>
        <v>1.8354017766081265</v>
      </c>
    </row>
    <row r="325" spans="1:39">
      <c r="A325" s="11">
        <v>2006</v>
      </c>
      <c r="B325" s="13">
        <v>24</v>
      </c>
      <c r="C325">
        <f>VLOOKUP('State Bond Rating'!L26,Coding!M$3:N$15,2,FALSE)</f>
        <v>3</v>
      </c>
      <c r="D325">
        <f t="shared" si="95"/>
        <v>23</v>
      </c>
      <c r="E325" s="131">
        <f t="shared" si="96"/>
        <v>0.92</v>
      </c>
      <c r="F325">
        <f>VLOOKUP('State Bond Rating'!M26,Coding!P$3:Q$15,2,FALSE)</f>
        <v>4</v>
      </c>
      <c r="G325" s="126">
        <f t="shared" si="97"/>
        <v>32</v>
      </c>
      <c r="H325" s="129">
        <f t="shared" si="98"/>
        <v>0.91428571428571426</v>
      </c>
      <c r="I325">
        <f>VLOOKUP('State Bond Rating'!N26,Coding!S$3:T$16,2,FALSE)</f>
        <v>3</v>
      </c>
      <c r="J325" s="126">
        <f t="shared" si="99"/>
        <v>17</v>
      </c>
      <c r="K325" s="99">
        <f t="shared" si="100"/>
        <v>0.89473684210526316</v>
      </c>
      <c r="L325" s="97">
        <f>(E325+H325+K325)/3</f>
        <v>0.90967418546365908</v>
      </c>
      <c r="M325" s="119">
        <v>0</v>
      </c>
      <c r="N325" s="70">
        <v>0</v>
      </c>
      <c r="O325" s="89">
        <v>1</v>
      </c>
      <c r="P325" s="89">
        <v>1</v>
      </c>
      <c r="Q325" s="89" t="str">
        <f t="shared" si="94"/>
        <v>011</v>
      </c>
      <c r="R325" s="89">
        <v>2</v>
      </c>
      <c r="S325" s="89">
        <f t="shared" si="101"/>
        <v>0</v>
      </c>
      <c r="T325" s="89">
        <f t="shared" si="102"/>
        <v>0</v>
      </c>
      <c r="U325" s="89">
        <f t="shared" si="103"/>
        <v>0</v>
      </c>
      <c r="V325" s="89">
        <f t="shared" si="104"/>
        <v>1</v>
      </c>
      <c r="W325" s="89">
        <f t="shared" si="105"/>
        <v>0</v>
      </c>
      <c r="X325" s="89">
        <f t="shared" si="106"/>
        <v>1</v>
      </c>
      <c r="Y325" s="71">
        <v>8.4</v>
      </c>
      <c r="Z325" s="85">
        <v>27711</v>
      </c>
      <c r="AA325">
        <v>0</v>
      </c>
      <c r="AB325">
        <v>0</v>
      </c>
      <c r="AC325" s="71">
        <v>0</v>
      </c>
      <c r="AD325" s="67">
        <v>6290.518</v>
      </c>
      <c r="AE325" s="76">
        <v>2904978</v>
      </c>
      <c r="AF325" s="67">
        <v>86291</v>
      </c>
      <c r="AG325" s="83">
        <v>0</v>
      </c>
      <c r="AH325" s="83">
        <v>0</v>
      </c>
      <c r="AI325" s="93">
        <v>5989603</v>
      </c>
      <c r="AJ325" s="93">
        <f t="shared" si="107"/>
        <v>5989.6030000000001</v>
      </c>
      <c r="AK325" s="117">
        <f t="shared" si="108"/>
        <v>6.9411676768144998E-2</v>
      </c>
      <c r="AL325" s="67">
        <v>1588</v>
      </c>
      <c r="AM325" s="100">
        <f t="shared" si="109"/>
        <v>1.840284618326361</v>
      </c>
    </row>
    <row r="326" spans="1:39">
      <c r="A326" s="11">
        <v>2006</v>
      </c>
      <c r="B326" s="13">
        <v>25</v>
      </c>
      <c r="C326">
        <f>VLOOKUP('State Bond Rating'!L27,Coding!M$3:N$15,2,FALSE)</f>
        <v>1</v>
      </c>
      <c r="D326">
        <f t="shared" si="95"/>
        <v>25</v>
      </c>
      <c r="E326" s="131">
        <f t="shared" si="96"/>
        <v>1</v>
      </c>
      <c r="F326">
        <f>VLOOKUP('State Bond Rating'!M27,Coding!P$3:Q$15,2,FALSE)</f>
        <v>1</v>
      </c>
      <c r="G326" s="126">
        <f t="shared" si="97"/>
        <v>35</v>
      </c>
      <c r="H326" s="129">
        <f t="shared" si="98"/>
        <v>1</v>
      </c>
      <c r="I326">
        <f>VLOOKUP('State Bond Rating'!N27,Coding!S$3:T$16,2,FALSE)</f>
        <v>1</v>
      </c>
      <c r="J326" s="126">
        <f t="shared" si="99"/>
        <v>19</v>
      </c>
      <c r="K326" s="99">
        <f t="shared" si="100"/>
        <v>1</v>
      </c>
      <c r="L326" s="97">
        <f>(E326+H326+K326)/3</f>
        <v>1</v>
      </c>
      <c r="M326" s="119">
        <v>0</v>
      </c>
      <c r="N326" s="70">
        <v>0</v>
      </c>
      <c r="O326" s="89">
        <v>0</v>
      </c>
      <c r="P326" s="89">
        <v>0</v>
      </c>
      <c r="Q326" s="89" t="str">
        <f t="shared" si="94"/>
        <v>000</v>
      </c>
      <c r="R326" s="89">
        <v>0</v>
      </c>
      <c r="S326" s="89">
        <f t="shared" si="101"/>
        <v>0</v>
      </c>
      <c r="T326" s="89">
        <f t="shared" si="102"/>
        <v>1</v>
      </c>
      <c r="U326" s="89">
        <f t="shared" si="103"/>
        <v>0</v>
      </c>
      <c r="V326" s="89">
        <f t="shared" si="104"/>
        <v>0</v>
      </c>
      <c r="W326" s="89">
        <f t="shared" si="105"/>
        <v>0</v>
      </c>
      <c r="X326" s="89">
        <f t="shared" si="106"/>
        <v>0</v>
      </c>
      <c r="Y326" s="71">
        <v>4.7</v>
      </c>
      <c r="Z326" s="85">
        <v>34144</v>
      </c>
      <c r="AA326">
        <v>0</v>
      </c>
      <c r="AB326">
        <v>0</v>
      </c>
      <c r="AC326" s="71">
        <v>0</v>
      </c>
      <c r="AD326" s="67">
        <v>16288.513999999999</v>
      </c>
      <c r="AE326" s="76">
        <v>5842704</v>
      </c>
      <c r="AF326" s="67">
        <v>232795</v>
      </c>
      <c r="AG326" s="83">
        <v>8</v>
      </c>
      <c r="AH326" s="83">
        <v>8</v>
      </c>
      <c r="AI326" s="93">
        <v>10180598</v>
      </c>
      <c r="AJ326" s="93">
        <f t="shared" si="107"/>
        <v>10180.598</v>
      </c>
      <c r="AK326" s="117">
        <f t="shared" si="108"/>
        <v>4.3732030327111836E-2</v>
      </c>
      <c r="AL326" s="67">
        <v>2802</v>
      </c>
      <c r="AM326" s="100">
        <f t="shared" si="109"/>
        <v>1.2036340986705041</v>
      </c>
    </row>
    <row r="327" spans="1:39">
      <c r="A327" s="11">
        <v>2006</v>
      </c>
      <c r="B327" s="13">
        <v>26</v>
      </c>
      <c r="C327">
        <f>VLOOKUP('State Bond Rating'!L28,Coding!M$3:N$15,2,FALSE)</f>
        <v>4</v>
      </c>
      <c r="D327">
        <f t="shared" si="95"/>
        <v>22</v>
      </c>
      <c r="E327" s="131">
        <f t="shared" si="96"/>
        <v>0.88</v>
      </c>
      <c r="F327">
        <f>VLOOKUP('State Bond Rating'!M28,Coding!P$3:Q$15,2,FALSE)</f>
        <v>3</v>
      </c>
      <c r="G327" s="126">
        <f t="shared" si="97"/>
        <v>33</v>
      </c>
      <c r="H327" s="129">
        <f t="shared" si="98"/>
        <v>0.94285714285714284</v>
      </c>
      <c r="I327">
        <f>VLOOKUP('State Bond Rating'!N28,Coding!S$3:T$16,2,FALSE)</f>
        <v>12</v>
      </c>
      <c r="J327" s="126">
        <f t="shared" si="99"/>
        <v>8</v>
      </c>
      <c r="K327" s="99">
        <f t="shared" si="100"/>
        <v>0.42105263157894735</v>
      </c>
      <c r="L327" s="97">
        <f>(E327+H327)/2</f>
        <v>0.91142857142857148</v>
      </c>
      <c r="M327" s="119">
        <v>0</v>
      </c>
      <c r="N327" s="70">
        <v>1</v>
      </c>
      <c r="O327" s="89">
        <v>2</v>
      </c>
      <c r="P327" s="89">
        <v>1</v>
      </c>
      <c r="Q327" s="89" t="str">
        <f t="shared" si="94"/>
        <v>121</v>
      </c>
      <c r="R327" s="89">
        <v>2</v>
      </c>
      <c r="S327" s="89">
        <f t="shared" si="101"/>
        <v>0</v>
      </c>
      <c r="T327" s="89">
        <f t="shared" si="102"/>
        <v>0</v>
      </c>
      <c r="U327" s="89">
        <v>1</v>
      </c>
      <c r="V327" s="89">
        <f t="shared" si="104"/>
        <v>0</v>
      </c>
      <c r="W327" s="89">
        <f t="shared" si="105"/>
        <v>0</v>
      </c>
      <c r="X327" s="89">
        <f t="shared" si="106"/>
        <v>1</v>
      </c>
      <c r="Y327" s="71">
        <v>3.8</v>
      </c>
      <c r="Z327" s="85">
        <v>31809</v>
      </c>
      <c r="AA327">
        <v>0</v>
      </c>
      <c r="AB327">
        <v>0</v>
      </c>
      <c r="AC327" s="71">
        <v>0</v>
      </c>
      <c r="AD327" s="67">
        <v>1433.4559999999999</v>
      </c>
      <c r="AE327" s="76">
        <v>952692</v>
      </c>
      <c r="AF327" s="67">
        <v>32914</v>
      </c>
      <c r="AG327" s="83">
        <v>8</v>
      </c>
      <c r="AH327" s="83">
        <v>8</v>
      </c>
      <c r="AI327" s="93">
        <v>2126324</v>
      </c>
      <c r="AJ327" s="93">
        <f t="shared" si="107"/>
        <v>2126.3240000000001</v>
      </c>
      <c r="AK327" s="117">
        <f t="shared" si="108"/>
        <v>6.4602418423771041E-2</v>
      </c>
      <c r="AL327" s="67">
        <v>944</v>
      </c>
      <c r="AM327" s="100">
        <f t="shared" si="109"/>
        <v>2.8680804520872578</v>
      </c>
    </row>
    <row r="328" spans="1:39">
      <c r="A328" s="11">
        <v>2006</v>
      </c>
      <c r="B328" s="13">
        <v>27</v>
      </c>
      <c r="C328">
        <f>VLOOKUP('State Bond Rating'!L29,Coding!M$3:N$15,2,FALSE)</f>
        <v>2</v>
      </c>
      <c r="D328">
        <f t="shared" si="95"/>
        <v>24</v>
      </c>
      <c r="E328" s="131">
        <f t="shared" si="96"/>
        <v>0.96</v>
      </c>
      <c r="F328">
        <v>12</v>
      </c>
      <c r="G328" s="126">
        <f t="shared" si="97"/>
        <v>24</v>
      </c>
      <c r="H328" s="129">
        <f t="shared" si="98"/>
        <v>0.68571428571428572</v>
      </c>
      <c r="I328">
        <f>VLOOKUP('State Bond Rating'!N29,Coding!S$3:T$16,2,FALSE)</f>
        <v>12</v>
      </c>
      <c r="J328" s="126">
        <f t="shared" si="99"/>
        <v>8</v>
      </c>
      <c r="K328" s="99">
        <f t="shared" si="100"/>
        <v>0.42105263157894735</v>
      </c>
      <c r="L328" s="97">
        <f>E328</f>
        <v>0.96</v>
      </c>
      <c r="M328" s="119">
        <v>0</v>
      </c>
      <c r="N328" s="70">
        <v>0</v>
      </c>
      <c r="O328" s="89">
        <v>3</v>
      </c>
      <c r="P328" s="89">
        <v>3</v>
      </c>
      <c r="Q328" s="89" t="str">
        <f t="shared" si="94"/>
        <v>033</v>
      </c>
      <c r="R328" s="89">
        <v>2</v>
      </c>
      <c r="S328" s="89">
        <f t="shared" si="101"/>
        <v>0</v>
      </c>
      <c r="T328" s="89">
        <f t="shared" si="102"/>
        <v>0</v>
      </c>
      <c r="U328" s="89">
        <f t="shared" si="103"/>
        <v>0</v>
      </c>
      <c r="V328" s="89">
        <v>1</v>
      </c>
      <c r="W328" s="89">
        <f t="shared" si="105"/>
        <v>0</v>
      </c>
      <c r="X328" s="89">
        <f t="shared" si="106"/>
        <v>1</v>
      </c>
      <c r="Y328" s="71">
        <v>3.4</v>
      </c>
      <c r="Z328" s="85">
        <v>35512</v>
      </c>
      <c r="AA328">
        <v>0</v>
      </c>
      <c r="AB328">
        <v>0</v>
      </c>
      <c r="AC328" s="71">
        <v>0</v>
      </c>
      <c r="AD328" s="67">
        <v>7491.3580000000002</v>
      </c>
      <c r="AE328" s="76">
        <v>1772693</v>
      </c>
      <c r="AF328" s="67">
        <v>77547</v>
      </c>
      <c r="AG328" s="83">
        <v>0</v>
      </c>
      <c r="AH328" s="83">
        <v>8</v>
      </c>
      <c r="AI328" s="93">
        <v>3961093</v>
      </c>
      <c r="AJ328" s="93">
        <f t="shared" si="107"/>
        <v>3961.0929999999998</v>
      </c>
      <c r="AK328" s="117">
        <f t="shared" si="108"/>
        <v>5.1079899931654349E-2</v>
      </c>
      <c r="AL328" s="67">
        <v>3434</v>
      </c>
      <c r="AM328" s="100">
        <f t="shared" si="109"/>
        <v>4.4282822030510527</v>
      </c>
    </row>
    <row r="329" spans="1:39">
      <c r="A329" s="11">
        <v>2006</v>
      </c>
      <c r="B329" s="13">
        <v>28</v>
      </c>
      <c r="C329">
        <f>VLOOKUP('State Bond Rating'!L30,Coding!M$3:N$15,2,FALSE)</f>
        <v>2</v>
      </c>
      <c r="D329">
        <f t="shared" si="95"/>
        <v>24</v>
      </c>
      <c r="E329" s="131">
        <f t="shared" si="96"/>
        <v>0.96</v>
      </c>
      <c r="F329">
        <f>VLOOKUP('State Bond Rating'!M30,Coding!P$3:Q$15,2,FALSE)</f>
        <v>2</v>
      </c>
      <c r="G329" s="126">
        <f t="shared" si="97"/>
        <v>34</v>
      </c>
      <c r="H329" s="129">
        <f t="shared" si="98"/>
        <v>0.97142857142857142</v>
      </c>
      <c r="I329">
        <f>VLOOKUP('State Bond Rating'!N30,Coding!S$3:T$16,2,FALSE)</f>
        <v>12</v>
      </c>
      <c r="J329" s="126">
        <f t="shared" si="99"/>
        <v>8</v>
      </c>
      <c r="K329" s="99">
        <f t="shared" si="100"/>
        <v>0.42105263157894735</v>
      </c>
      <c r="L329" s="97">
        <f>(E329+H329)/2</f>
        <v>0.96571428571428575</v>
      </c>
      <c r="M329" s="119">
        <v>0</v>
      </c>
      <c r="N329" s="70">
        <v>0</v>
      </c>
      <c r="O329" s="89">
        <v>1</v>
      </c>
      <c r="P329" s="89">
        <v>0</v>
      </c>
      <c r="Q329" s="89" t="str">
        <f t="shared" si="94"/>
        <v>010</v>
      </c>
      <c r="R329" s="89">
        <v>2</v>
      </c>
      <c r="S329" s="89">
        <f t="shared" si="101"/>
        <v>0</v>
      </c>
      <c r="T329" s="89">
        <f t="shared" si="102"/>
        <v>0</v>
      </c>
      <c r="U329" s="89">
        <f t="shared" si="103"/>
        <v>0</v>
      </c>
      <c r="V329" s="89">
        <v>1</v>
      </c>
      <c r="W329" s="89">
        <f t="shared" si="105"/>
        <v>0</v>
      </c>
      <c r="X329" s="89">
        <f t="shared" si="106"/>
        <v>1</v>
      </c>
      <c r="Y329" s="71">
        <v>3.6</v>
      </c>
      <c r="Z329" s="85">
        <v>39930</v>
      </c>
      <c r="AA329">
        <v>0</v>
      </c>
      <c r="AB329">
        <v>0</v>
      </c>
      <c r="AC329" s="71">
        <v>0</v>
      </c>
      <c r="AD329" s="67">
        <v>16531.105</v>
      </c>
      <c r="AE329" s="76">
        <v>2522658</v>
      </c>
      <c r="AF329" s="67">
        <v>128311</v>
      </c>
      <c r="AG329" s="83">
        <v>0</v>
      </c>
      <c r="AH329" s="83">
        <v>0</v>
      </c>
      <c r="AI329" s="93">
        <v>6152980</v>
      </c>
      <c r="AJ329" s="93">
        <f t="shared" si="107"/>
        <v>6152.98</v>
      </c>
      <c r="AK329" s="117">
        <f t="shared" si="108"/>
        <v>4.7953643880883162E-2</v>
      </c>
      <c r="AL329" s="67">
        <v>262</v>
      </c>
      <c r="AM329" s="100">
        <f t="shared" si="109"/>
        <v>0.20419137875942045</v>
      </c>
    </row>
    <row r="330" spans="1:39">
      <c r="A330" s="11">
        <v>2006</v>
      </c>
      <c r="B330" s="13">
        <v>29</v>
      </c>
      <c r="C330">
        <f>VLOOKUP('State Bond Rating'!L31,Coding!M$3:N$15,2,FALSE)</f>
        <v>3</v>
      </c>
      <c r="D330">
        <f t="shared" si="95"/>
        <v>23</v>
      </c>
      <c r="E330" s="131">
        <f t="shared" si="96"/>
        <v>0.92</v>
      </c>
      <c r="F330">
        <f>VLOOKUP('State Bond Rating'!M31,Coding!P$3:Q$15,2,FALSE)</f>
        <v>3</v>
      </c>
      <c r="G330" s="126">
        <f t="shared" si="97"/>
        <v>33</v>
      </c>
      <c r="H330" s="129">
        <f t="shared" si="98"/>
        <v>0.94285714285714284</v>
      </c>
      <c r="I330">
        <f>VLOOKUP('State Bond Rating'!N31,Coding!S$3:T$16,2,FALSE)</f>
        <v>3</v>
      </c>
      <c r="J330" s="126">
        <f t="shared" si="99"/>
        <v>17</v>
      </c>
      <c r="K330" s="99">
        <f t="shared" si="100"/>
        <v>0.89473684210526316</v>
      </c>
      <c r="L330" s="97">
        <f>(E330+H330+K330)/3</f>
        <v>0.91919799498746879</v>
      </c>
      <c r="M330" s="119">
        <v>0</v>
      </c>
      <c r="N330" s="70">
        <v>1</v>
      </c>
      <c r="O330" s="89">
        <v>0</v>
      </c>
      <c r="P330" s="89">
        <v>0</v>
      </c>
      <c r="Q330" s="89" t="str">
        <f t="shared" si="94"/>
        <v>100</v>
      </c>
      <c r="R330" s="89">
        <v>2</v>
      </c>
      <c r="S330" s="89">
        <f t="shared" si="101"/>
        <v>0</v>
      </c>
      <c r="T330" s="89">
        <f t="shared" si="102"/>
        <v>0</v>
      </c>
      <c r="U330" s="89">
        <f t="shared" si="103"/>
        <v>1</v>
      </c>
      <c r="V330" s="89">
        <f t="shared" si="104"/>
        <v>0</v>
      </c>
      <c r="W330" s="89">
        <f t="shared" si="105"/>
        <v>0</v>
      </c>
      <c r="X330" s="89">
        <f t="shared" si="106"/>
        <v>1</v>
      </c>
      <c r="Y330" s="71">
        <v>3.3</v>
      </c>
      <c r="Z330" s="85">
        <v>43763</v>
      </c>
      <c r="AA330">
        <v>0</v>
      </c>
      <c r="AB330">
        <v>0</v>
      </c>
      <c r="AC330" s="71">
        <v>0</v>
      </c>
      <c r="AD330" s="67">
        <v>2518.7049999999999</v>
      </c>
      <c r="AE330" s="76">
        <v>1308389</v>
      </c>
      <c r="AF330" s="67">
        <v>59947</v>
      </c>
      <c r="AG330" s="83">
        <v>0</v>
      </c>
      <c r="AH330" s="83">
        <v>0</v>
      </c>
      <c r="AI330" s="93">
        <v>2080573</v>
      </c>
      <c r="AJ330" s="93">
        <f t="shared" si="107"/>
        <v>2080.5729999999999</v>
      </c>
      <c r="AK330" s="117">
        <f t="shared" si="108"/>
        <v>3.4706874405725056E-2</v>
      </c>
      <c r="AL330" s="67">
        <v>172</v>
      </c>
      <c r="AM330" s="100">
        <f t="shared" si="109"/>
        <v>0.28692011276627688</v>
      </c>
    </row>
    <row r="331" spans="1:39">
      <c r="A331" s="11">
        <v>2006</v>
      </c>
      <c r="B331" s="13">
        <v>30</v>
      </c>
      <c r="C331">
        <f>VLOOKUP('State Bond Rating'!L32,Coding!M$3:N$15,2,FALSE)</f>
        <v>3</v>
      </c>
      <c r="D331">
        <f t="shared" si="95"/>
        <v>23</v>
      </c>
      <c r="E331" s="131">
        <f t="shared" si="96"/>
        <v>0.92</v>
      </c>
      <c r="F331">
        <f>VLOOKUP('State Bond Rating'!M32,Coding!P$3:Q$15,2,FALSE)</f>
        <v>4</v>
      </c>
      <c r="G331" s="126">
        <f t="shared" si="97"/>
        <v>32</v>
      </c>
      <c r="H331" s="129">
        <f t="shared" si="98"/>
        <v>0.91428571428571426</v>
      </c>
      <c r="I331">
        <f>VLOOKUP('State Bond Rating'!N32,Coding!S$3:T$16,2,FALSE)</f>
        <v>4</v>
      </c>
      <c r="J331" s="126">
        <f t="shared" si="99"/>
        <v>16</v>
      </c>
      <c r="K331" s="99">
        <f t="shared" si="100"/>
        <v>0.84210526315789469</v>
      </c>
      <c r="L331" s="97">
        <f>(E331+H331+K331)/3</f>
        <v>0.89213032581453644</v>
      </c>
      <c r="M331" s="119">
        <v>0</v>
      </c>
      <c r="N331" s="70">
        <v>1</v>
      </c>
      <c r="O331" s="89">
        <v>1</v>
      </c>
      <c r="P331" s="89">
        <v>1</v>
      </c>
      <c r="Q331" s="89" t="str">
        <f t="shared" si="94"/>
        <v>111</v>
      </c>
      <c r="R331" s="89">
        <v>1</v>
      </c>
      <c r="S331" s="89">
        <f t="shared" si="101"/>
        <v>1</v>
      </c>
      <c r="T331" s="89">
        <f t="shared" si="102"/>
        <v>0</v>
      </c>
      <c r="U331" s="89">
        <f t="shared" si="103"/>
        <v>0</v>
      </c>
      <c r="V331" s="89">
        <f t="shared" si="104"/>
        <v>0</v>
      </c>
      <c r="W331" s="89">
        <f t="shared" si="105"/>
        <v>0</v>
      </c>
      <c r="X331" s="89">
        <f t="shared" si="106"/>
        <v>0</v>
      </c>
      <c r="Y331" s="71">
        <v>4.5</v>
      </c>
      <c r="Z331" s="85">
        <v>48360</v>
      </c>
      <c r="AA331">
        <v>0</v>
      </c>
      <c r="AB331">
        <v>0</v>
      </c>
      <c r="AC331" s="71">
        <v>0</v>
      </c>
      <c r="AD331" s="67">
        <v>31480.023000000001</v>
      </c>
      <c r="AE331" s="76">
        <v>8661679</v>
      </c>
      <c r="AF331" s="67">
        <v>465027</v>
      </c>
      <c r="AG331" s="83">
        <v>0</v>
      </c>
      <c r="AH331" s="83">
        <v>0</v>
      </c>
      <c r="AI331" s="93">
        <v>26266187</v>
      </c>
      <c r="AJ331" s="93">
        <f t="shared" si="107"/>
        <v>26266.187000000002</v>
      </c>
      <c r="AK331" s="117">
        <f t="shared" si="108"/>
        <v>5.6483143989488789E-2</v>
      </c>
      <c r="AL331" s="67">
        <v>801</v>
      </c>
      <c r="AM331" s="100">
        <f t="shared" si="109"/>
        <v>0.17224806301569587</v>
      </c>
    </row>
    <row r="332" spans="1:39">
      <c r="A332" s="11">
        <v>2006</v>
      </c>
      <c r="B332" s="13">
        <v>31</v>
      </c>
      <c r="C332">
        <f>VLOOKUP('State Bond Rating'!L33,Coding!M$3:N$15,2,FALSE)</f>
        <v>2</v>
      </c>
      <c r="D332">
        <f t="shared" si="95"/>
        <v>24</v>
      </c>
      <c r="E332" s="131">
        <f t="shared" si="96"/>
        <v>0.96</v>
      </c>
      <c r="F332">
        <f>VLOOKUP('State Bond Rating'!M33,Coding!P$3:Q$15,2,FALSE)</f>
        <v>2</v>
      </c>
      <c r="G332" s="126">
        <f t="shared" si="97"/>
        <v>34</v>
      </c>
      <c r="H332" s="129">
        <f t="shared" si="98"/>
        <v>0.97142857142857142</v>
      </c>
      <c r="I332">
        <f>VLOOKUP('State Bond Rating'!N33,Coding!S$3:T$16,2,FALSE)</f>
        <v>12</v>
      </c>
      <c r="J332" s="126">
        <f t="shared" si="99"/>
        <v>8</v>
      </c>
      <c r="K332" s="99">
        <f t="shared" si="100"/>
        <v>0.42105263157894735</v>
      </c>
      <c r="L332" s="97">
        <f>(E332+H332)/2</f>
        <v>0.96571428571428575</v>
      </c>
      <c r="M332" s="119">
        <v>0</v>
      </c>
      <c r="N332" s="70">
        <v>1</v>
      </c>
      <c r="O332" s="89">
        <v>1</v>
      </c>
      <c r="P332" s="89">
        <v>1</v>
      </c>
      <c r="Q332" s="89" t="str">
        <f t="shared" si="94"/>
        <v>111</v>
      </c>
      <c r="R332" s="89">
        <v>1</v>
      </c>
      <c r="S332" s="89">
        <f t="shared" si="101"/>
        <v>1</v>
      </c>
      <c r="T332" s="89">
        <f t="shared" si="102"/>
        <v>0</v>
      </c>
      <c r="U332" s="89">
        <f t="shared" si="103"/>
        <v>0</v>
      </c>
      <c r="V332" s="89">
        <f t="shared" si="104"/>
        <v>0</v>
      </c>
      <c r="W332" s="89">
        <f t="shared" si="105"/>
        <v>0</v>
      </c>
      <c r="X332" s="89">
        <f t="shared" si="106"/>
        <v>0</v>
      </c>
      <c r="Y332" s="71">
        <v>4.9000000000000004</v>
      </c>
      <c r="Z332" s="85">
        <v>30364</v>
      </c>
      <c r="AA332">
        <v>0</v>
      </c>
      <c r="AB332">
        <v>0</v>
      </c>
      <c r="AC332" s="71">
        <v>0</v>
      </c>
      <c r="AD332" s="67">
        <v>4391.3580000000002</v>
      </c>
      <c r="AE332" s="76">
        <v>1962137</v>
      </c>
      <c r="AF332" s="67">
        <v>77984</v>
      </c>
      <c r="AG332" s="83">
        <v>0</v>
      </c>
      <c r="AH332" s="83">
        <v>0</v>
      </c>
      <c r="AI332" s="93">
        <v>5110683</v>
      </c>
      <c r="AJ332" s="93">
        <f t="shared" si="107"/>
        <v>5110.683</v>
      </c>
      <c r="AK332" s="117">
        <f t="shared" si="108"/>
        <v>6.5535020004103411E-2</v>
      </c>
      <c r="AL332" s="67">
        <v>1023</v>
      </c>
      <c r="AM332" s="100">
        <f t="shared" si="109"/>
        <v>1.3118075502667212</v>
      </c>
    </row>
    <row r="333" spans="1:39">
      <c r="A333" s="11">
        <v>2006</v>
      </c>
      <c r="B333" s="13">
        <v>32</v>
      </c>
      <c r="C333">
        <f>VLOOKUP('State Bond Rating'!L34,Coding!M$3:N$15,2,FALSE)</f>
        <v>3</v>
      </c>
      <c r="D333">
        <f t="shared" si="95"/>
        <v>23</v>
      </c>
      <c r="E333" s="131">
        <f t="shared" si="96"/>
        <v>0.92</v>
      </c>
      <c r="F333">
        <f>VLOOKUP('State Bond Rating'!M34,Coding!P$3:Q$15,2,FALSE)</f>
        <v>4</v>
      </c>
      <c r="G333" s="126">
        <f t="shared" si="97"/>
        <v>32</v>
      </c>
      <c r="H333" s="129">
        <f t="shared" si="98"/>
        <v>0.91428571428571426</v>
      </c>
      <c r="I333">
        <f>VLOOKUP('State Bond Rating'!N34,Coding!S$3:T$16,2,FALSE)</f>
        <v>4</v>
      </c>
      <c r="J333" s="126">
        <f t="shared" si="99"/>
        <v>16</v>
      </c>
      <c r="K333" s="99">
        <f t="shared" si="100"/>
        <v>0.84210526315789469</v>
      </c>
      <c r="L333" s="97">
        <f>(E333+H333+K333)/3</f>
        <v>0.89213032581453644</v>
      </c>
      <c r="M333" s="119">
        <v>0</v>
      </c>
      <c r="N333" s="70">
        <v>0</v>
      </c>
      <c r="O333" s="89">
        <v>1</v>
      </c>
      <c r="P333" s="89">
        <v>0</v>
      </c>
      <c r="Q333" s="89" t="str">
        <f t="shared" si="94"/>
        <v>010</v>
      </c>
      <c r="R333" s="89">
        <v>2</v>
      </c>
      <c r="S333" s="89">
        <f t="shared" si="101"/>
        <v>0</v>
      </c>
      <c r="T333" s="89">
        <f t="shared" si="102"/>
        <v>0</v>
      </c>
      <c r="U333" s="89">
        <f t="shared" si="103"/>
        <v>0</v>
      </c>
      <c r="V333" s="89">
        <v>1</v>
      </c>
      <c r="W333" s="89">
        <f t="shared" si="105"/>
        <v>0</v>
      </c>
      <c r="X333" s="89">
        <f t="shared" si="106"/>
        <v>1</v>
      </c>
      <c r="Y333" s="71">
        <v>4.5999999999999996</v>
      </c>
      <c r="Z333" s="85">
        <v>44448</v>
      </c>
      <c r="AA333">
        <v>0</v>
      </c>
      <c r="AB333">
        <v>0</v>
      </c>
      <c r="AC333" s="71">
        <v>0</v>
      </c>
      <c r="AD333" s="67">
        <v>136101.17499999999</v>
      </c>
      <c r="AE333" s="76">
        <v>19104631</v>
      </c>
      <c r="AF333" s="67">
        <v>1077891</v>
      </c>
      <c r="AG333" s="83">
        <v>0</v>
      </c>
      <c r="AH333" s="83">
        <v>0</v>
      </c>
      <c r="AI333" s="93">
        <v>57402970</v>
      </c>
      <c r="AJ333" s="93">
        <f t="shared" si="107"/>
        <v>57402.97</v>
      </c>
      <c r="AK333" s="117">
        <f t="shared" si="108"/>
        <v>5.32548931199908E-2</v>
      </c>
      <c r="AL333" s="67">
        <v>2100</v>
      </c>
      <c r="AM333" s="100">
        <f t="shared" si="109"/>
        <v>0.19482489416833426</v>
      </c>
    </row>
    <row r="334" spans="1:39">
      <c r="A334" s="11">
        <v>2006</v>
      </c>
      <c r="B334" s="13">
        <v>33</v>
      </c>
      <c r="C334">
        <f>VLOOKUP('State Bond Rating'!L35,Coding!M$3:N$15,2,FALSE)</f>
        <v>1</v>
      </c>
      <c r="D334">
        <f t="shared" si="95"/>
        <v>25</v>
      </c>
      <c r="E334" s="131">
        <f t="shared" si="96"/>
        <v>1</v>
      </c>
      <c r="F334">
        <f>VLOOKUP('State Bond Rating'!M35,Coding!P$3:Q$15,2,FALSE)</f>
        <v>1</v>
      </c>
      <c r="G334" s="126">
        <f t="shared" si="97"/>
        <v>35</v>
      </c>
      <c r="H334" s="129">
        <f t="shared" si="98"/>
        <v>1</v>
      </c>
      <c r="I334">
        <f>VLOOKUP('State Bond Rating'!N35,Coding!S$3:T$16,2,FALSE)</f>
        <v>1</v>
      </c>
      <c r="J334" s="126">
        <f t="shared" si="99"/>
        <v>19</v>
      </c>
      <c r="K334" s="99">
        <f t="shared" si="100"/>
        <v>1</v>
      </c>
      <c r="L334" s="97">
        <f>(E334+H334+K334)/3</f>
        <v>1</v>
      </c>
      <c r="M334" s="119">
        <v>0</v>
      </c>
      <c r="N334" s="70">
        <v>1</v>
      </c>
      <c r="O334" s="89">
        <v>1</v>
      </c>
      <c r="P334" s="89">
        <v>1</v>
      </c>
      <c r="Q334" s="89" t="str">
        <f t="shared" si="94"/>
        <v>111</v>
      </c>
      <c r="R334" s="89">
        <v>1</v>
      </c>
      <c r="S334" s="89">
        <f t="shared" si="101"/>
        <v>1</v>
      </c>
      <c r="T334" s="89">
        <f t="shared" si="102"/>
        <v>0</v>
      </c>
      <c r="U334" s="89">
        <f t="shared" si="103"/>
        <v>0</v>
      </c>
      <c r="V334" s="89">
        <f t="shared" si="104"/>
        <v>0</v>
      </c>
      <c r="W334" s="89">
        <f t="shared" si="105"/>
        <v>0</v>
      </c>
      <c r="X334" s="89">
        <f t="shared" si="106"/>
        <v>0</v>
      </c>
      <c r="Y334" s="71">
        <v>4.3</v>
      </c>
      <c r="Z334" s="85">
        <v>34112</v>
      </c>
      <c r="AA334">
        <v>0</v>
      </c>
      <c r="AB334">
        <v>0</v>
      </c>
      <c r="AC334" s="71">
        <v>0</v>
      </c>
      <c r="AD334" s="67">
        <v>26188.228999999999</v>
      </c>
      <c r="AE334" s="76">
        <v>8917270</v>
      </c>
      <c r="AF334" s="67">
        <v>386914</v>
      </c>
      <c r="AG334" s="83">
        <v>0</v>
      </c>
      <c r="AH334" s="83">
        <v>0</v>
      </c>
      <c r="AI334" s="93">
        <v>20602902</v>
      </c>
      <c r="AJ334" s="93">
        <f t="shared" si="107"/>
        <v>20602.901999999998</v>
      </c>
      <c r="AK334" s="117">
        <f t="shared" si="108"/>
        <v>5.3249306047338678E-2</v>
      </c>
      <c r="AL334" s="67">
        <v>4037</v>
      </c>
      <c r="AM334" s="100">
        <f t="shared" si="109"/>
        <v>1.0433843179621312</v>
      </c>
    </row>
    <row r="335" spans="1:39">
      <c r="A335" s="11">
        <v>2006</v>
      </c>
      <c r="B335" s="13">
        <v>34</v>
      </c>
      <c r="C335">
        <f>VLOOKUP('State Bond Rating'!L36,Coding!M$3:N$15,2,FALSE)</f>
        <v>3</v>
      </c>
      <c r="D335">
        <f t="shared" si="95"/>
        <v>23</v>
      </c>
      <c r="E335" s="131">
        <f t="shared" si="96"/>
        <v>0.92</v>
      </c>
      <c r="F335">
        <f>VLOOKUP('State Bond Rating'!M36,Coding!P$3:Q$15,2,FALSE)</f>
        <v>3</v>
      </c>
      <c r="G335" s="126">
        <f t="shared" si="97"/>
        <v>33</v>
      </c>
      <c r="H335" s="129">
        <f t="shared" si="98"/>
        <v>0.94285714285714284</v>
      </c>
      <c r="I335">
        <f>VLOOKUP('State Bond Rating'!N36,Coding!S$3:T$16,2,FALSE)</f>
        <v>12</v>
      </c>
      <c r="J335" s="126">
        <f t="shared" si="99"/>
        <v>8</v>
      </c>
      <c r="K335" s="99">
        <f t="shared" si="100"/>
        <v>0.42105263157894735</v>
      </c>
      <c r="L335" s="97">
        <f>(E335+H335)/2</f>
        <v>0.93142857142857149</v>
      </c>
      <c r="M335" s="119">
        <v>0</v>
      </c>
      <c r="N335" s="70">
        <v>0</v>
      </c>
      <c r="O335" s="89">
        <v>0</v>
      </c>
      <c r="P335" s="89">
        <v>0</v>
      </c>
      <c r="Q335" s="89" t="str">
        <f t="shared" si="94"/>
        <v>000</v>
      </c>
      <c r="R335" s="89">
        <v>0</v>
      </c>
      <c r="S335" s="89">
        <f t="shared" si="101"/>
        <v>0</v>
      </c>
      <c r="T335" s="89">
        <f t="shared" si="102"/>
        <v>1</v>
      </c>
      <c r="U335" s="89">
        <f t="shared" si="103"/>
        <v>0</v>
      </c>
      <c r="V335" s="89">
        <f t="shared" si="104"/>
        <v>0</v>
      </c>
      <c r="W335" s="89">
        <f t="shared" si="105"/>
        <v>0</v>
      </c>
      <c r="X335" s="89">
        <f t="shared" si="106"/>
        <v>0</v>
      </c>
      <c r="Y335" s="71">
        <v>3.1</v>
      </c>
      <c r="Z335" s="85">
        <v>32801</v>
      </c>
      <c r="AA335">
        <v>0</v>
      </c>
      <c r="AB335">
        <v>0</v>
      </c>
      <c r="AC335" s="71">
        <v>0</v>
      </c>
      <c r="AD335" s="67">
        <v>1716.163</v>
      </c>
      <c r="AE335" s="76">
        <v>649422</v>
      </c>
      <c r="AF335" s="67">
        <v>26414</v>
      </c>
      <c r="AG335" s="83">
        <v>0</v>
      </c>
      <c r="AH335" s="83">
        <v>0</v>
      </c>
      <c r="AI335" s="93">
        <v>1621912</v>
      </c>
      <c r="AJ335" s="93">
        <f t="shared" si="107"/>
        <v>1621.912</v>
      </c>
      <c r="AK335" s="117">
        <f t="shared" si="108"/>
        <v>6.1403498144923151E-2</v>
      </c>
      <c r="AL335" s="67">
        <v>1588</v>
      </c>
      <c r="AM335" s="100">
        <f t="shared" si="109"/>
        <v>6.0119633527674718</v>
      </c>
    </row>
    <row r="336" spans="1:39">
      <c r="A336" s="11">
        <v>2006</v>
      </c>
      <c r="B336" s="13">
        <v>35</v>
      </c>
      <c r="C336">
        <f>VLOOKUP('State Bond Rating'!L37,Coding!M$3:N$15,2,FALSE)</f>
        <v>2</v>
      </c>
      <c r="D336">
        <f t="shared" si="95"/>
        <v>24</v>
      </c>
      <c r="E336" s="131">
        <f t="shared" si="96"/>
        <v>0.96</v>
      </c>
      <c r="F336">
        <f>VLOOKUP('State Bond Rating'!M37,Coding!P$3:Q$15,2,FALSE)</f>
        <v>2</v>
      </c>
      <c r="G336" s="126">
        <f t="shared" si="97"/>
        <v>34</v>
      </c>
      <c r="H336" s="129">
        <f t="shared" si="98"/>
        <v>0.97142857142857142</v>
      </c>
      <c r="I336">
        <f>VLOOKUP('State Bond Rating'!N37,Coding!S$3:T$16,2,FALSE)</f>
        <v>2</v>
      </c>
      <c r="J336" s="126">
        <f t="shared" si="99"/>
        <v>18</v>
      </c>
      <c r="K336" s="99">
        <f t="shared" si="100"/>
        <v>0.94736842105263153</v>
      </c>
      <c r="L336" s="97">
        <f t="shared" ref="L336:L341" si="110">(E336+H336+K336)/3</f>
        <v>0.95959899749373434</v>
      </c>
      <c r="M336" s="119">
        <v>0</v>
      </c>
      <c r="N336" s="70">
        <v>0</v>
      </c>
      <c r="O336" s="89">
        <v>0</v>
      </c>
      <c r="P336" s="89">
        <v>0</v>
      </c>
      <c r="Q336" s="89" t="str">
        <f t="shared" si="94"/>
        <v>000</v>
      </c>
      <c r="R336" s="89">
        <v>0</v>
      </c>
      <c r="S336" s="89">
        <f t="shared" si="101"/>
        <v>0</v>
      </c>
      <c r="T336" s="89">
        <f t="shared" si="102"/>
        <v>1</v>
      </c>
      <c r="U336" s="89">
        <f t="shared" si="103"/>
        <v>0</v>
      </c>
      <c r="V336" s="89">
        <f t="shared" si="104"/>
        <v>0</v>
      </c>
      <c r="W336" s="89">
        <f t="shared" si="105"/>
        <v>0</v>
      </c>
      <c r="X336" s="89">
        <f t="shared" si="106"/>
        <v>0</v>
      </c>
      <c r="Y336" s="71">
        <v>5.3</v>
      </c>
      <c r="Z336" s="85">
        <v>34148</v>
      </c>
      <c r="AA336">
        <v>0</v>
      </c>
      <c r="AB336">
        <v>0</v>
      </c>
      <c r="AC336" s="71">
        <v>0</v>
      </c>
      <c r="AD336" s="67">
        <v>38944.608</v>
      </c>
      <c r="AE336" s="76">
        <v>11481213</v>
      </c>
      <c r="AF336" s="67">
        <v>480097</v>
      </c>
      <c r="AG336" s="83">
        <v>8</v>
      </c>
      <c r="AH336" s="83">
        <v>8</v>
      </c>
      <c r="AI336" s="93">
        <v>25412275</v>
      </c>
      <c r="AJ336" s="93">
        <f t="shared" si="107"/>
        <v>25412.275000000001</v>
      </c>
      <c r="AK336" s="117">
        <f t="shared" si="108"/>
        <v>5.2931543000685283E-2</v>
      </c>
      <c r="AL336" s="67">
        <v>2465</v>
      </c>
      <c r="AM336" s="100">
        <f t="shared" si="109"/>
        <v>0.51343790942247081</v>
      </c>
    </row>
    <row r="337" spans="1:39">
      <c r="A337" s="11">
        <v>2006</v>
      </c>
      <c r="B337" s="13">
        <v>36</v>
      </c>
      <c r="C337">
        <f>VLOOKUP('State Bond Rating'!L38,Coding!M$3:N$15,2,FALSE)</f>
        <v>3</v>
      </c>
      <c r="D337">
        <f t="shared" si="95"/>
        <v>23</v>
      </c>
      <c r="E337" s="131">
        <f t="shared" si="96"/>
        <v>0.92</v>
      </c>
      <c r="F337">
        <f>VLOOKUP('State Bond Rating'!M38,Coding!P$3:Q$15,2,FALSE)</f>
        <v>4</v>
      </c>
      <c r="G337" s="126">
        <f t="shared" si="97"/>
        <v>32</v>
      </c>
      <c r="H337" s="129">
        <f t="shared" si="98"/>
        <v>0.91428571428571426</v>
      </c>
      <c r="I337">
        <f>VLOOKUP('State Bond Rating'!N38,Coding!S$3:T$16,2,FALSE)</f>
        <v>3</v>
      </c>
      <c r="J337" s="126">
        <f t="shared" si="99"/>
        <v>17</v>
      </c>
      <c r="K337" s="99">
        <f t="shared" si="100"/>
        <v>0.89473684210526316</v>
      </c>
      <c r="L337" s="97">
        <f t="shared" si="110"/>
        <v>0.90967418546365908</v>
      </c>
      <c r="M337" s="119">
        <v>0</v>
      </c>
      <c r="N337" s="70">
        <v>1</v>
      </c>
      <c r="O337" s="89">
        <v>0</v>
      </c>
      <c r="P337" s="89">
        <v>1</v>
      </c>
      <c r="Q337" s="89" t="str">
        <f t="shared" si="94"/>
        <v>101</v>
      </c>
      <c r="R337" s="89">
        <v>2</v>
      </c>
      <c r="S337" s="89">
        <f t="shared" si="101"/>
        <v>0</v>
      </c>
      <c r="T337" s="89">
        <f t="shared" si="102"/>
        <v>0</v>
      </c>
      <c r="U337" s="89">
        <v>1</v>
      </c>
      <c r="V337" s="89">
        <f t="shared" si="104"/>
        <v>0</v>
      </c>
      <c r="W337" s="89">
        <f t="shared" si="105"/>
        <v>0</v>
      </c>
      <c r="X337" s="89">
        <f t="shared" si="106"/>
        <v>1</v>
      </c>
      <c r="Y337" s="71">
        <v>3.9</v>
      </c>
      <c r="Z337" s="85">
        <v>34019</v>
      </c>
      <c r="AA337">
        <v>0</v>
      </c>
      <c r="AB337">
        <v>0</v>
      </c>
      <c r="AC337" s="71">
        <v>0</v>
      </c>
      <c r="AD337" s="67">
        <v>7106.2659999999996</v>
      </c>
      <c r="AE337" s="76">
        <v>3594090</v>
      </c>
      <c r="AF337" s="67">
        <v>137584</v>
      </c>
      <c r="AG337" s="83">
        <v>12</v>
      </c>
      <c r="AH337" s="83">
        <v>12</v>
      </c>
      <c r="AI337" s="93">
        <v>7817488</v>
      </c>
      <c r="AJ337" s="93">
        <f t="shared" si="107"/>
        <v>7817.4880000000003</v>
      </c>
      <c r="AK337" s="117">
        <f t="shared" si="108"/>
        <v>5.6819746482149089E-2</v>
      </c>
      <c r="AL337" s="67">
        <v>1856</v>
      </c>
      <c r="AM337" s="100">
        <f t="shared" si="109"/>
        <v>1.3489940690777997</v>
      </c>
    </row>
    <row r="338" spans="1:39">
      <c r="A338" s="11">
        <v>2006</v>
      </c>
      <c r="B338" s="13">
        <v>37</v>
      </c>
      <c r="C338">
        <f>VLOOKUP('State Bond Rating'!L39,Coding!M$3:N$15,2,FALSE)</f>
        <v>4</v>
      </c>
      <c r="D338">
        <f t="shared" si="95"/>
        <v>22</v>
      </c>
      <c r="E338" s="131">
        <f t="shared" si="96"/>
        <v>0.88</v>
      </c>
      <c r="F338">
        <f>VLOOKUP('State Bond Rating'!M39,Coding!P$3:Q$15,2,FALSE)</f>
        <v>4</v>
      </c>
      <c r="G338" s="126">
        <f t="shared" si="97"/>
        <v>32</v>
      </c>
      <c r="H338" s="129">
        <f t="shared" si="98"/>
        <v>0.91428571428571426</v>
      </c>
      <c r="I338">
        <f>VLOOKUP('State Bond Rating'!N39,Coding!S$3:T$16,2,FALSE)</f>
        <v>4</v>
      </c>
      <c r="J338" s="126">
        <f t="shared" si="99"/>
        <v>16</v>
      </c>
      <c r="K338" s="99">
        <f t="shared" si="100"/>
        <v>0.84210526315789469</v>
      </c>
      <c r="L338" s="97">
        <f t="shared" si="110"/>
        <v>0.87879699248120302</v>
      </c>
      <c r="M338" s="119">
        <v>0</v>
      </c>
      <c r="N338" s="70">
        <v>1</v>
      </c>
      <c r="O338" s="89">
        <v>0</v>
      </c>
      <c r="P338" s="89">
        <v>1</v>
      </c>
      <c r="Q338" s="89" t="str">
        <f t="shared" si="94"/>
        <v>101</v>
      </c>
      <c r="R338" s="89">
        <v>2</v>
      </c>
      <c r="S338" s="89">
        <f t="shared" si="101"/>
        <v>0</v>
      </c>
      <c r="T338" s="89">
        <f t="shared" si="102"/>
        <v>0</v>
      </c>
      <c r="U338" s="89">
        <v>1</v>
      </c>
      <c r="V338" s="89">
        <f t="shared" si="104"/>
        <v>0</v>
      </c>
      <c r="W338" s="89">
        <f t="shared" si="105"/>
        <v>0</v>
      </c>
      <c r="X338" s="89">
        <f t="shared" si="106"/>
        <v>1</v>
      </c>
      <c r="Y338" s="71">
        <v>5.3</v>
      </c>
      <c r="Z338" s="85">
        <v>34721</v>
      </c>
      <c r="AA338">
        <v>0</v>
      </c>
      <c r="AB338">
        <v>0</v>
      </c>
      <c r="AC338" s="71">
        <v>0</v>
      </c>
      <c r="AD338" s="67">
        <v>15911.916999999999</v>
      </c>
      <c r="AE338" s="76">
        <v>3670883</v>
      </c>
      <c r="AF338" s="67">
        <v>163564</v>
      </c>
      <c r="AG338" s="83">
        <v>0</v>
      </c>
      <c r="AH338" s="83">
        <v>0</v>
      </c>
      <c r="AI338" s="93">
        <v>7590306</v>
      </c>
      <c r="AJ338" s="93">
        <f t="shared" si="107"/>
        <v>7590.3059999999996</v>
      </c>
      <c r="AK338" s="117">
        <f t="shared" si="108"/>
        <v>4.6405724976156117E-2</v>
      </c>
      <c r="AL338" s="67">
        <v>3897</v>
      </c>
      <c r="AM338" s="100">
        <f t="shared" si="109"/>
        <v>2.3825536181555846</v>
      </c>
    </row>
    <row r="339" spans="1:39">
      <c r="A339" s="11">
        <v>2006</v>
      </c>
      <c r="B339" s="13">
        <v>38</v>
      </c>
      <c r="C339">
        <f>VLOOKUP('State Bond Rating'!L40,Coding!M$3:N$15,2,FALSE)</f>
        <v>3</v>
      </c>
      <c r="D339">
        <f t="shared" si="95"/>
        <v>23</v>
      </c>
      <c r="E339" s="131">
        <f t="shared" si="96"/>
        <v>0.92</v>
      </c>
      <c r="F339">
        <f>VLOOKUP('State Bond Rating'!M40,Coding!P$3:Q$15,2,FALSE)</f>
        <v>3</v>
      </c>
      <c r="G339" s="126">
        <f t="shared" si="97"/>
        <v>33</v>
      </c>
      <c r="H339" s="129">
        <f t="shared" si="98"/>
        <v>0.94285714285714284</v>
      </c>
      <c r="I339">
        <f>VLOOKUP('State Bond Rating'!N40,Coding!S$3:T$16,2,FALSE)</f>
        <v>3</v>
      </c>
      <c r="J339" s="126">
        <f t="shared" si="99"/>
        <v>17</v>
      </c>
      <c r="K339" s="99">
        <f t="shared" si="100"/>
        <v>0.89473684210526316</v>
      </c>
      <c r="L339" s="97">
        <f t="shared" si="110"/>
        <v>0.91919799498746879</v>
      </c>
      <c r="M339" s="119">
        <v>0</v>
      </c>
      <c r="N339" s="70">
        <v>1</v>
      </c>
      <c r="O339" s="89">
        <v>0</v>
      </c>
      <c r="P339" s="89">
        <v>0</v>
      </c>
      <c r="Q339" s="89" t="str">
        <f t="shared" si="94"/>
        <v>100</v>
      </c>
      <c r="R339" s="89">
        <v>2</v>
      </c>
      <c r="S339" s="89">
        <f t="shared" si="101"/>
        <v>0</v>
      </c>
      <c r="T339" s="89">
        <f t="shared" si="102"/>
        <v>0</v>
      </c>
      <c r="U339" s="89">
        <f t="shared" si="103"/>
        <v>1</v>
      </c>
      <c r="V339" s="89">
        <f t="shared" si="104"/>
        <v>0</v>
      </c>
      <c r="W339" s="89">
        <f t="shared" si="105"/>
        <v>0</v>
      </c>
      <c r="X339" s="89">
        <f t="shared" si="106"/>
        <v>1</v>
      </c>
      <c r="Y339" s="71">
        <v>4.3</v>
      </c>
      <c r="Z339" s="85">
        <v>38060</v>
      </c>
      <c r="AA339">
        <v>0</v>
      </c>
      <c r="AB339">
        <v>0</v>
      </c>
      <c r="AC339" s="71">
        <v>0</v>
      </c>
      <c r="AD339" s="67">
        <v>73920.320000000007</v>
      </c>
      <c r="AE339" s="76">
        <v>12510809</v>
      </c>
      <c r="AF339" s="67">
        <v>525979</v>
      </c>
      <c r="AG339" s="83">
        <v>0</v>
      </c>
      <c r="AH339" s="83">
        <v>0</v>
      </c>
      <c r="AI339" s="93">
        <v>29050577</v>
      </c>
      <c r="AJ339" s="93">
        <f t="shared" si="107"/>
        <v>29050.577000000001</v>
      </c>
      <c r="AK339" s="117">
        <f t="shared" si="108"/>
        <v>5.5231438897750673E-2</v>
      </c>
      <c r="AL339" s="67">
        <v>3060</v>
      </c>
      <c r="AM339" s="100">
        <f t="shared" si="109"/>
        <v>0.58177227607946325</v>
      </c>
    </row>
    <row r="340" spans="1:39">
      <c r="A340" s="11">
        <v>2006</v>
      </c>
      <c r="B340" s="13">
        <v>39</v>
      </c>
      <c r="C340">
        <f>VLOOKUP('State Bond Rating'!L41,Coding!M$3:N$15,2,FALSE)</f>
        <v>3</v>
      </c>
      <c r="D340">
        <f t="shared" si="95"/>
        <v>23</v>
      </c>
      <c r="E340" s="131">
        <f t="shared" si="96"/>
        <v>0.92</v>
      </c>
      <c r="F340">
        <f>VLOOKUP('State Bond Rating'!M41,Coding!P$3:Q$15,2,FALSE)</f>
        <v>4</v>
      </c>
      <c r="G340" s="126">
        <f t="shared" si="97"/>
        <v>32</v>
      </c>
      <c r="H340" s="129">
        <f t="shared" si="98"/>
        <v>0.91428571428571426</v>
      </c>
      <c r="I340">
        <f>VLOOKUP('State Bond Rating'!N41,Coding!S$3:T$16,2,FALSE)</f>
        <v>3</v>
      </c>
      <c r="J340" s="126">
        <f t="shared" si="99"/>
        <v>17</v>
      </c>
      <c r="K340" s="99">
        <f t="shared" si="100"/>
        <v>0.89473684210526316</v>
      </c>
      <c r="L340" s="97">
        <f t="shared" si="110"/>
        <v>0.90967418546365908</v>
      </c>
      <c r="M340" s="119">
        <v>0</v>
      </c>
      <c r="N340" s="70">
        <v>0</v>
      </c>
      <c r="O340" s="89">
        <v>1</v>
      </c>
      <c r="P340" s="89">
        <v>1</v>
      </c>
      <c r="Q340" s="89" t="str">
        <f t="shared" si="94"/>
        <v>011</v>
      </c>
      <c r="R340" s="89">
        <v>2</v>
      </c>
      <c r="S340" s="89">
        <f t="shared" si="101"/>
        <v>0</v>
      </c>
      <c r="T340" s="89">
        <f t="shared" si="102"/>
        <v>0</v>
      </c>
      <c r="U340" s="89">
        <f t="shared" si="103"/>
        <v>0</v>
      </c>
      <c r="V340" s="89">
        <f t="shared" si="104"/>
        <v>1</v>
      </c>
      <c r="W340" s="89">
        <f t="shared" si="105"/>
        <v>0</v>
      </c>
      <c r="X340" s="89">
        <f t="shared" si="106"/>
        <v>1</v>
      </c>
      <c r="Y340" s="71">
        <v>4.7</v>
      </c>
      <c r="Z340" s="85">
        <v>39106</v>
      </c>
      <c r="AA340">
        <v>0</v>
      </c>
      <c r="AB340">
        <v>0</v>
      </c>
      <c r="AC340" s="71">
        <v>0</v>
      </c>
      <c r="AD340" s="67">
        <v>1980.557</v>
      </c>
      <c r="AE340" s="76">
        <v>1063096</v>
      </c>
      <c r="AF340" s="67">
        <v>48011</v>
      </c>
      <c r="AG340" s="83">
        <v>0</v>
      </c>
      <c r="AH340" s="83">
        <v>0</v>
      </c>
      <c r="AI340" s="93">
        <v>2741734</v>
      </c>
      <c r="AJ340" s="93">
        <f t="shared" si="107"/>
        <v>2741.7339999999999</v>
      </c>
      <c r="AK340" s="117">
        <f t="shared" si="108"/>
        <v>5.7106371456541211E-2</v>
      </c>
      <c r="AL340" s="67">
        <v>127</v>
      </c>
      <c r="AM340" s="100">
        <f t="shared" si="109"/>
        <v>0.26452271354481266</v>
      </c>
    </row>
    <row r="341" spans="1:39">
      <c r="A341" s="11">
        <v>2006</v>
      </c>
      <c r="B341" s="13">
        <v>40</v>
      </c>
      <c r="C341">
        <f>VLOOKUP('State Bond Rating'!L42,Coding!M$3:N$15,2,FALSE)</f>
        <v>2</v>
      </c>
      <c r="D341">
        <f t="shared" si="95"/>
        <v>24</v>
      </c>
      <c r="E341" s="131">
        <f t="shared" si="96"/>
        <v>0.96</v>
      </c>
      <c r="F341">
        <f>VLOOKUP('State Bond Rating'!M42,Coding!P$3:Q$15,2,FALSE)</f>
        <v>1</v>
      </c>
      <c r="G341" s="126">
        <f t="shared" si="97"/>
        <v>35</v>
      </c>
      <c r="H341" s="129">
        <f t="shared" si="98"/>
        <v>1</v>
      </c>
      <c r="I341">
        <f>VLOOKUP('State Bond Rating'!N42,Coding!S$3:T$16,2,FALSE)</f>
        <v>1</v>
      </c>
      <c r="J341" s="126">
        <f t="shared" si="99"/>
        <v>19</v>
      </c>
      <c r="K341" s="99">
        <f t="shared" si="100"/>
        <v>1</v>
      </c>
      <c r="L341" s="97">
        <f t="shared" si="110"/>
        <v>0.98666666666666669</v>
      </c>
      <c r="M341" s="119">
        <v>0</v>
      </c>
      <c r="N341" s="70">
        <v>0</v>
      </c>
      <c r="O341" s="89">
        <v>0</v>
      </c>
      <c r="P341" s="89">
        <v>0</v>
      </c>
      <c r="Q341" s="89" t="str">
        <f t="shared" si="94"/>
        <v>000</v>
      </c>
      <c r="R341" s="89">
        <v>0</v>
      </c>
      <c r="S341" s="89">
        <f t="shared" si="101"/>
        <v>0</v>
      </c>
      <c r="T341" s="89">
        <f t="shared" si="102"/>
        <v>1</v>
      </c>
      <c r="U341" s="89">
        <f t="shared" si="103"/>
        <v>0</v>
      </c>
      <c r="V341" s="89">
        <f t="shared" si="104"/>
        <v>0</v>
      </c>
      <c r="W341" s="89">
        <f t="shared" si="105"/>
        <v>0</v>
      </c>
      <c r="X341" s="89">
        <f t="shared" si="106"/>
        <v>0</v>
      </c>
      <c r="Y341" s="71">
        <v>6.2</v>
      </c>
      <c r="Z341" s="85">
        <v>30577</v>
      </c>
      <c r="AA341">
        <v>0</v>
      </c>
      <c r="AB341">
        <v>0</v>
      </c>
      <c r="AC341" s="71">
        <v>0</v>
      </c>
      <c r="AD341" s="67">
        <v>18421.826000000001</v>
      </c>
      <c r="AE341" s="76">
        <v>4357847</v>
      </c>
      <c r="AF341" s="67">
        <v>151084</v>
      </c>
      <c r="AG341" s="83">
        <v>0</v>
      </c>
      <c r="AH341" s="83">
        <v>0</v>
      </c>
      <c r="AI341" s="93">
        <v>7759797</v>
      </c>
      <c r="AJ341" s="93">
        <f t="shared" si="107"/>
        <v>7759.7969999999996</v>
      </c>
      <c r="AK341" s="117">
        <f t="shared" si="108"/>
        <v>5.1360812528130045E-2</v>
      </c>
      <c r="AL341" s="67">
        <v>1154</v>
      </c>
      <c r="AM341" s="100">
        <f t="shared" si="109"/>
        <v>0.76381350771756118</v>
      </c>
    </row>
    <row r="342" spans="1:39">
      <c r="A342" s="11">
        <v>2006</v>
      </c>
      <c r="B342" s="13">
        <v>41</v>
      </c>
      <c r="C342">
        <f>VLOOKUP('State Bond Rating'!L43,Coding!M$3:N$15,2,FALSE)</f>
        <v>3</v>
      </c>
      <c r="D342">
        <f t="shared" si="95"/>
        <v>23</v>
      </c>
      <c r="E342" s="131">
        <f t="shared" si="96"/>
        <v>0.92</v>
      </c>
      <c r="F342">
        <v>12</v>
      </c>
      <c r="G342" s="126">
        <f t="shared" si="97"/>
        <v>24</v>
      </c>
      <c r="H342" s="129">
        <f t="shared" si="98"/>
        <v>0.68571428571428572</v>
      </c>
      <c r="I342">
        <f>VLOOKUP('State Bond Rating'!N43,Coding!S$3:T$16,2,FALSE)</f>
        <v>12</v>
      </c>
      <c r="J342" s="126">
        <f t="shared" si="99"/>
        <v>8</v>
      </c>
      <c r="K342" s="99">
        <f t="shared" si="100"/>
        <v>0.42105263157894735</v>
      </c>
      <c r="L342" s="97">
        <f>E342</f>
        <v>0.92</v>
      </c>
      <c r="M342" s="119">
        <v>0</v>
      </c>
      <c r="N342" s="70">
        <v>0</v>
      </c>
      <c r="O342" s="89">
        <v>0</v>
      </c>
      <c r="P342" s="89">
        <v>0</v>
      </c>
      <c r="Q342" s="89" t="str">
        <f t="shared" si="94"/>
        <v>000</v>
      </c>
      <c r="R342" s="89">
        <v>0</v>
      </c>
      <c r="S342" s="89">
        <f t="shared" si="101"/>
        <v>0</v>
      </c>
      <c r="T342" s="89">
        <f t="shared" si="102"/>
        <v>1</v>
      </c>
      <c r="U342" s="89">
        <f t="shared" si="103"/>
        <v>0</v>
      </c>
      <c r="V342" s="89">
        <f t="shared" si="104"/>
        <v>0</v>
      </c>
      <c r="W342" s="89">
        <f t="shared" si="105"/>
        <v>0</v>
      </c>
      <c r="X342" s="89">
        <f t="shared" si="106"/>
        <v>0</v>
      </c>
      <c r="Y342" s="71">
        <v>3.4</v>
      </c>
      <c r="Z342" s="85">
        <v>35203</v>
      </c>
      <c r="AA342">
        <v>0</v>
      </c>
      <c r="AB342">
        <v>0</v>
      </c>
      <c r="AC342" s="71">
        <v>0</v>
      </c>
      <c r="AD342" s="67">
        <v>1414.3920000000001</v>
      </c>
      <c r="AE342" s="76">
        <v>783033</v>
      </c>
      <c r="AF342" s="67">
        <v>32520</v>
      </c>
      <c r="AG342" s="83">
        <v>8</v>
      </c>
      <c r="AH342" s="83">
        <v>8</v>
      </c>
      <c r="AI342" s="93">
        <v>1189089</v>
      </c>
      <c r="AJ342" s="93">
        <f t="shared" si="107"/>
        <v>1189.0889999999999</v>
      </c>
      <c r="AK342" s="117">
        <f t="shared" si="108"/>
        <v>3.6564852398523986E-2</v>
      </c>
      <c r="AL342" s="67">
        <v>1468</v>
      </c>
      <c r="AM342" s="100">
        <f t="shared" si="109"/>
        <v>4.5141451414514142</v>
      </c>
    </row>
    <row r="343" spans="1:39">
      <c r="A343" s="11">
        <v>2006</v>
      </c>
      <c r="B343" s="13">
        <v>42</v>
      </c>
      <c r="C343">
        <f>VLOOKUP('State Bond Rating'!L44,Coding!M$3:N$15,2,FALSE)</f>
        <v>2</v>
      </c>
      <c r="D343">
        <f t="shared" si="95"/>
        <v>24</v>
      </c>
      <c r="E343" s="131">
        <f t="shared" si="96"/>
        <v>0.96</v>
      </c>
      <c r="F343">
        <f>VLOOKUP('State Bond Rating'!M44,Coding!P$3:Q$15,2,FALSE)</f>
        <v>3</v>
      </c>
      <c r="G343" s="126">
        <f t="shared" si="97"/>
        <v>33</v>
      </c>
      <c r="H343" s="129">
        <f t="shared" si="98"/>
        <v>0.94285714285714284</v>
      </c>
      <c r="I343">
        <f>VLOOKUP('State Bond Rating'!N44,Coding!S$3:T$16,2,FALSE)</f>
        <v>3</v>
      </c>
      <c r="J343" s="126">
        <f t="shared" si="99"/>
        <v>17</v>
      </c>
      <c r="K343" s="99">
        <f t="shared" si="100"/>
        <v>0.89473684210526316</v>
      </c>
      <c r="L343" s="97">
        <f t="shared" ref="L343:L350" si="111">(E343+H343+K343)/3</f>
        <v>0.93253132832080199</v>
      </c>
      <c r="M343" s="119">
        <v>0</v>
      </c>
      <c r="N343" s="70">
        <v>1</v>
      </c>
      <c r="O343" s="89">
        <v>1</v>
      </c>
      <c r="P343" s="89">
        <v>0</v>
      </c>
      <c r="Q343" s="89" t="str">
        <f t="shared" si="94"/>
        <v>110</v>
      </c>
      <c r="R343" s="89">
        <v>2</v>
      </c>
      <c r="S343" s="89">
        <f t="shared" si="101"/>
        <v>0</v>
      </c>
      <c r="T343" s="89">
        <f t="shared" si="102"/>
        <v>0</v>
      </c>
      <c r="U343" s="89">
        <v>1</v>
      </c>
      <c r="V343" s="89">
        <f t="shared" si="104"/>
        <v>0</v>
      </c>
      <c r="W343" s="89">
        <f t="shared" si="105"/>
        <v>0</v>
      </c>
      <c r="X343" s="89">
        <f t="shared" si="106"/>
        <v>1</v>
      </c>
      <c r="Y343" s="71">
        <v>5.0999999999999996</v>
      </c>
      <c r="Z343" s="85">
        <v>32950</v>
      </c>
      <c r="AA343">
        <v>0</v>
      </c>
      <c r="AB343">
        <v>0</v>
      </c>
      <c r="AC343" s="71">
        <v>0</v>
      </c>
      <c r="AD343" s="67">
        <v>24109.223999999998</v>
      </c>
      <c r="AE343" s="76">
        <v>6088766</v>
      </c>
      <c r="AF343" s="67">
        <v>239017</v>
      </c>
      <c r="AG343" s="83">
        <v>0</v>
      </c>
      <c r="AH343" s="83">
        <v>0</v>
      </c>
      <c r="AI343" s="93">
        <v>10660344</v>
      </c>
      <c r="AJ343" s="93">
        <f t="shared" si="107"/>
        <v>10660.343999999999</v>
      </c>
      <c r="AK343" s="117">
        <f t="shared" si="108"/>
        <v>4.4600777350565016E-2</v>
      </c>
      <c r="AL343" s="67">
        <v>2329</v>
      </c>
      <c r="AM343" s="100">
        <f t="shared" si="109"/>
        <v>0.97440767811494589</v>
      </c>
    </row>
    <row r="344" spans="1:39">
      <c r="A344" s="11">
        <v>2006</v>
      </c>
      <c r="B344" s="13">
        <v>43</v>
      </c>
      <c r="C344">
        <f>VLOOKUP('State Bond Rating'!L45,Coding!M$3:N$15,2,FALSE)</f>
        <v>3</v>
      </c>
      <c r="D344">
        <f t="shared" si="95"/>
        <v>23</v>
      </c>
      <c r="E344" s="131">
        <f t="shared" si="96"/>
        <v>0.92</v>
      </c>
      <c r="F344">
        <f>VLOOKUP('State Bond Rating'!M45,Coding!P$3:Q$15,2,FALSE)</f>
        <v>2</v>
      </c>
      <c r="G344" s="126">
        <f t="shared" si="97"/>
        <v>34</v>
      </c>
      <c r="H344" s="129">
        <f t="shared" si="98"/>
        <v>0.97142857142857142</v>
      </c>
      <c r="I344">
        <f>VLOOKUP('State Bond Rating'!N45,Coding!S$3:T$16,2,FALSE)</f>
        <v>2</v>
      </c>
      <c r="J344" s="126">
        <f t="shared" si="99"/>
        <v>18</v>
      </c>
      <c r="K344" s="99">
        <f t="shared" si="100"/>
        <v>0.94736842105263153</v>
      </c>
      <c r="L344" s="97">
        <f t="shared" si="111"/>
        <v>0.94626566416040092</v>
      </c>
      <c r="M344" s="119">
        <v>0</v>
      </c>
      <c r="N344" s="70">
        <v>0</v>
      </c>
      <c r="O344" s="89">
        <v>0</v>
      </c>
      <c r="P344" s="89">
        <v>0</v>
      </c>
      <c r="Q344" s="89" t="str">
        <f t="shared" si="94"/>
        <v>000</v>
      </c>
      <c r="R344" s="89">
        <v>0</v>
      </c>
      <c r="S344" s="89">
        <f t="shared" si="101"/>
        <v>0</v>
      </c>
      <c r="T344" s="89">
        <f t="shared" si="102"/>
        <v>1</v>
      </c>
      <c r="U344" s="89">
        <f t="shared" si="103"/>
        <v>0</v>
      </c>
      <c r="V344" s="89">
        <f t="shared" si="104"/>
        <v>0</v>
      </c>
      <c r="W344" s="89">
        <f t="shared" si="105"/>
        <v>0</v>
      </c>
      <c r="X344" s="89">
        <f t="shared" si="106"/>
        <v>0</v>
      </c>
      <c r="Y344" s="71">
        <v>5</v>
      </c>
      <c r="Z344" s="85">
        <v>35008</v>
      </c>
      <c r="AA344">
        <v>0</v>
      </c>
      <c r="AB344">
        <v>0</v>
      </c>
      <c r="AC344" s="71">
        <v>0</v>
      </c>
      <c r="AD344" s="67">
        <v>141070.37899999999</v>
      </c>
      <c r="AE344" s="76">
        <v>23359580</v>
      </c>
      <c r="AF344" s="67">
        <v>1088295</v>
      </c>
      <c r="AG344" s="83">
        <v>0</v>
      </c>
      <c r="AH344" s="83">
        <v>0</v>
      </c>
      <c r="AI344" s="93">
        <v>36591749</v>
      </c>
      <c r="AJ344" s="93">
        <f t="shared" si="107"/>
        <v>36591.749000000003</v>
      </c>
      <c r="AK344" s="117">
        <f t="shared" si="108"/>
        <v>3.3623005710767762E-2</v>
      </c>
      <c r="AL344" s="67">
        <v>7322</v>
      </c>
      <c r="AM344" s="100">
        <f t="shared" si="109"/>
        <v>0.6727955195971681</v>
      </c>
    </row>
    <row r="345" spans="1:39">
      <c r="A345" s="11">
        <v>2006</v>
      </c>
      <c r="B345" s="13">
        <v>44</v>
      </c>
      <c r="C345">
        <f>VLOOKUP('State Bond Rating'!L46,Coding!M$3:N$15,2,FALSE)</f>
        <v>1</v>
      </c>
      <c r="D345">
        <f t="shared" si="95"/>
        <v>25</v>
      </c>
      <c r="E345" s="131">
        <f t="shared" si="96"/>
        <v>1</v>
      </c>
      <c r="F345">
        <f>VLOOKUP('State Bond Rating'!M46,Coding!P$3:Q$15,2,FALSE)</f>
        <v>1</v>
      </c>
      <c r="G345" s="126">
        <f t="shared" si="97"/>
        <v>35</v>
      </c>
      <c r="H345" s="129">
        <f t="shared" si="98"/>
        <v>1</v>
      </c>
      <c r="I345">
        <f>VLOOKUP('State Bond Rating'!N46,Coding!S$3:T$16,2,FALSE)</f>
        <v>1</v>
      </c>
      <c r="J345" s="126">
        <f t="shared" si="99"/>
        <v>19</v>
      </c>
      <c r="K345" s="99">
        <f t="shared" si="100"/>
        <v>1</v>
      </c>
      <c r="L345" s="97">
        <f t="shared" si="111"/>
        <v>1</v>
      </c>
      <c r="M345" s="119">
        <v>0</v>
      </c>
      <c r="N345" s="70">
        <v>0</v>
      </c>
      <c r="O345" s="89">
        <v>0</v>
      </c>
      <c r="P345" s="89">
        <v>0</v>
      </c>
      <c r="Q345" s="89" t="str">
        <f t="shared" si="94"/>
        <v>000</v>
      </c>
      <c r="R345" s="89">
        <v>0</v>
      </c>
      <c r="S345" s="89">
        <f t="shared" si="101"/>
        <v>0</v>
      </c>
      <c r="T345" s="89">
        <f t="shared" si="102"/>
        <v>1</v>
      </c>
      <c r="U345" s="89">
        <f t="shared" si="103"/>
        <v>0</v>
      </c>
      <c r="V345" s="89">
        <f t="shared" si="104"/>
        <v>0</v>
      </c>
      <c r="W345" s="89">
        <f t="shared" si="105"/>
        <v>0</v>
      </c>
      <c r="X345" s="89">
        <f t="shared" si="106"/>
        <v>0</v>
      </c>
      <c r="Y345" s="71">
        <v>3.9</v>
      </c>
      <c r="Z345" s="85">
        <v>31154</v>
      </c>
      <c r="AA345">
        <v>0</v>
      </c>
      <c r="AB345">
        <v>0</v>
      </c>
      <c r="AC345" s="71">
        <v>0</v>
      </c>
      <c r="AD345" s="67">
        <v>9395.2900000000009</v>
      </c>
      <c r="AE345" s="76">
        <v>2525507</v>
      </c>
      <c r="AF345" s="67">
        <v>106312</v>
      </c>
      <c r="AG345" s="83">
        <v>0</v>
      </c>
      <c r="AH345" s="83">
        <v>0</v>
      </c>
      <c r="AI345" s="93">
        <v>5461647</v>
      </c>
      <c r="AJ345" s="93">
        <f t="shared" si="107"/>
        <v>5461.6469999999999</v>
      </c>
      <c r="AK345" s="117">
        <f t="shared" si="108"/>
        <v>5.1373758371585518E-2</v>
      </c>
      <c r="AL345" s="67">
        <v>470</v>
      </c>
      <c r="AM345" s="100">
        <f t="shared" si="109"/>
        <v>0.44209496576115587</v>
      </c>
    </row>
    <row r="346" spans="1:39">
      <c r="A346" s="11">
        <v>2006</v>
      </c>
      <c r="B346" s="13">
        <v>45</v>
      </c>
      <c r="C346">
        <f>VLOOKUP('State Bond Rating'!L47,Coding!M$3:N$15,2,FALSE)</f>
        <v>2</v>
      </c>
      <c r="D346">
        <f t="shared" si="95"/>
        <v>24</v>
      </c>
      <c r="E346" s="131">
        <f t="shared" si="96"/>
        <v>0.96</v>
      </c>
      <c r="F346">
        <f>VLOOKUP('State Bond Rating'!M47,Coding!P$3:Q$15,2,FALSE)</f>
        <v>1</v>
      </c>
      <c r="G346" s="126">
        <f t="shared" si="97"/>
        <v>35</v>
      </c>
      <c r="H346" s="129">
        <f t="shared" si="98"/>
        <v>1</v>
      </c>
      <c r="I346">
        <f>VLOOKUP('State Bond Rating'!N47,Coding!S$3:T$16,2,FALSE)</f>
        <v>2</v>
      </c>
      <c r="J346" s="126">
        <f t="shared" si="99"/>
        <v>18</v>
      </c>
      <c r="K346" s="99">
        <f t="shared" si="100"/>
        <v>0.94736842105263153</v>
      </c>
      <c r="L346" s="97">
        <f t="shared" si="111"/>
        <v>0.96912280701754383</v>
      </c>
      <c r="M346" s="119">
        <v>0</v>
      </c>
      <c r="N346" s="70">
        <v>0</v>
      </c>
      <c r="O346" s="89">
        <v>1</v>
      </c>
      <c r="P346" s="89">
        <v>1</v>
      </c>
      <c r="Q346" s="89" t="str">
        <f t="shared" si="94"/>
        <v>011</v>
      </c>
      <c r="R346" s="89">
        <v>2</v>
      </c>
      <c r="S346" s="89">
        <f t="shared" si="101"/>
        <v>0</v>
      </c>
      <c r="T346" s="89">
        <f t="shared" si="102"/>
        <v>0</v>
      </c>
      <c r="U346" s="89">
        <f t="shared" si="103"/>
        <v>0</v>
      </c>
      <c r="V346" s="89">
        <f t="shared" si="104"/>
        <v>1</v>
      </c>
      <c r="W346" s="89">
        <f t="shared" si="105"/>
        <v>0</v>
      </c>
      <c r="X346" s="89">
        <f t="shared" si="106"/>
        <v>1</v>
      </c>
      <c r="Y346" s="71">
        <v>3.4</v>
      </c>
      <c r="Z346" s="85">
        <v>36944</v>
      </c>
      <c r="AA346">
        <v>0</v>
      </c>
      <c r="AB346">
        <v>0</v>
      </c>
      <c r="AC346" s="71">
        <v>0</v>
      </c>
      <c r="AD346" s="67">
        <v>871.57799999999997</v>
      </c>
      <c r="AE346" s="76">
        <v>622892</v>
      </c>
      <c r="AF346" s="67">
        <v>24319</v>
      </c>
      <c r="AG346" s="83">
        <v>0</v>
      </c>
      <c r="AH346" s="83">
        <v>0</v>
      </c>
      <c r="AI346" s="93">
        <v>2406661</v>
      </c>
      <c r="AJ346" s="93">
        <f t="shared" si="107"/>
        <v>2406.6610000000001</v>
      </c>
      <c r="AK346" s="117">
        <f t="shared" si="108"/>
        <v>9.896216949710103E-2</v>
      </c>
      <c r="AL346" s="67">
        <v>320</v>
      </c>
      <c r="AM346" s="100">
        <f t="shared" si="109"/>
        <v>1.3158435790945353</v>
      </c>
    </row>
    <row r="347" spans="1:39">
      <c r="A347" s="11">
        <v>2006</v>
      </c>
      <c r="B347" s="13">
        <v>46</v>
      </c>
      <c r="C347">
        <f>VLOOKUP('State Bond Rating'!L48,Coding!M$3:N$15,2,FALSE)</f>
        <v>1</v>
      </c>
      <c r="D347">
        <f t="shared" si="95"/>
        <v>25</v>
      </c>
      <c r="E347" s="131">
        <f t="shared" si="96"/>
        <v>1</v>
      </c>
      <c r="F347">
        <f>VLOOKUP('State Bond Rating'!M48,Coding!P$3:Q$15,2,FALSE)</f>
        <v>1</v>
      </c>
      <c r="G347" s="126">
        <f t="shared" si="97"/>
        <v>35</v>
      </c>
      <c r="H347" s="129">
        <f t="shared" si="98"/>
        <v>1</v>
      </c>
      <c r="I347">
        <f>VLOOKUP('State Bond Rating'!N48,Coding!S$3:T$16,2,FALSE)</f>
        <v>1</v>
      </c>
      <c r="J347" s="126">
        <f t="shared" si="99"/>
        <v>19</v>
      </c>
      <c r="K347" s="99">
        <f t="shared" si="100"/>
        <v>1</v>
      </c>
      <c r="L347" s="97">
        <f t="shared" si="111"/>
        <v>1</v>
      </c>
      <c r="M347" s="119">
        <v>0</v>
      </c>
      <c r="N347" s="70">
        <v>1</v>
      </c>
      <c r="O347" s="89">
        <v>0</v>
      </c>
      <c r="P347" s="89">
        <v>0</v>
      </c>
      <c r="Q347" s="89" t="str">
        <f t="shared" si="94"/>
        <v>100</v>
      </c>
      <c r="R347" s="89">
        <v>2</v>
      </c>
      <c r="S347" s="89">
        <f t="shared" si="101"/>
        <v>0</v>
      </c>
      <c r="T347" s="89">
        <f t="shared" si="102"/>
        <v>0</v>
      </c>
      <c r="U347" s="89">
        <f t="shared" si="103"/>
        <v>1</v>
      </c>
      <c r="V347" s="89">
        <f t="shared" si="104"/>
        <v>0</v>
      </c>
      <c r="W347" s="89">
        <f t="shared" si="105"/>
        <v>0</v>
      </c>
      <c r="X347" s="89">
        <f t="shared" si="106"/>
        <v>1</v>
      </c>
      <c r="Y347" s="71">
        <v>3</v>
      </c>
      <c r="Z347" s="85">
        <v>42654</v>
      </c>
      <c r="AA347">
        <v>0</v>
      </c>
      <c r="AB347">
        <v>0</v>
      </c>
      <c r="AC347" s="71">
        <v>0</v>
      </c>
      <c r="AD347" s="67">
        <v>28776.513999999999</v>
      </c>
      <c r="AE347" s="76">
        <v>7673725</v>
      </c>
      <c r="AF347" s="67">
        <v>379180</v>
      </c>
      <c r="AG347" s="83">
        <v>0</v>
      </c>
      <c r="AH347" s="83">
        <v>0</v>
      </c>
      <c r="AI347" s="93">
        <v>17288324</v>
      </c>
      <c r="AJ347" s="93">
        <f t="shared" si="107"/>
        <v>17288.324000000001</v>
      </c>
      <c r="AK347" s="117">
        <f t="shared" si="108"/>
        <v>4.5593976475552508E-2</v>
      </c>
      <c r="AL347" s="67">
        <v>1405</v>
      </c>
      <c r="AM347" s="100">
        <f t="shared" si="109"/>
        <v>0.37053642069729414</v>
      </c>
    </row>
    <row r="348" spans="1:39">
      <c r="A348" s="11">
        <v>2006</v>
      </c>
      <c r="B348" s="13">
        <v>47</v>
      </c>
      <c r="C348">
        <f>VLOOKUP('State Bond Rating'!L49,Coding!M$3:N$15,2,FALSE)</f>
        <v>3</v>
      </c>
      <c r="D348">
        <f t="shared" si="95"/>
        <v>23</v>
      </c>
      <c r="E348" s="131">
        <f t="shared" si="96"/>
        <v>0.92</v>
      </c>
      <c r="F348">
        <f>VLOOKUP('State Bond Rating'!M49,Coding!P$3:Q$15,2,FALSE)</f>
        <v>2</v>
      </c>
      <c r="G348" s="126">
        <f t="shared" si="97"/>
        <v>34</v>
      </c>
      <c r="H348" s="129">
        <f t="shared" si="98"/>
        <v>0.97142857142857142</v>
      </c>
      <c r="I348">
        <f>VLOOKUP('State Bond Rating'!N49,Coding!S$3:T$16,2,FALSE)</f>
        <v>3</v>
      </c>
      <c r="J348" s="126">
        <f t="shared" si="99"/>
        <v>17</v>
      </c>
      <c r="K348" s="99">
        <f t="shared" si="100"/>
        <v>0.89473684210526316</v>
      </c>
      <c r="L348" s="97">
        <f t="shared" si="111"/>
        <v>0.92872180451127828</v>
      </c>
      <c r="M348" s="119">
        <v>0</v>
      </c>
      <c r="N348" s="70">
        <v>1</v>
      </c>
      <c r="O348" s="89">
        <v>1</v>
      </c>
      <c r="P348" s="89">
        <v>1</v>
      </c>
      <c r="Q348" s="89" t="str">
        <f t="shared" si="94"/>
        <v>111</v>
      </c>
      <c r="R348" s="89">
        <v>1</v>
      </c>
      <c r="S348" s="89">
        <f t="shared" si="101"/>
        <v>1</v>
      </c>
      <c r="T348" s="89">
        <f t="shared" si="102"/>
        <v>0</v>
      </c>
      <c r="U348" s="89">
        <f t="shared" si="103"/>
        <v>0</v>
      </c>
      <c r="V348" s="89">
        <f t="shared" si="104"/>
        <v>0</v>
      </c>
      <c r="W348" s="89">
        <f t="shared" si="105"/>
        <v>0</v>
      </c>
      <c r="X348" s="89">
        <f t="shared" si="106"/>
        <v>0</v>
      </c>
      <c r="Y348" s="71">
        <v>4.5999999999999996</v>
      </c>
      <c r="Z348" s="85">
        <v>40357</v>
      </c>
      <c r="AA348">
        <v>0</v>
      </c>
      <c r="AB348">
        <v>0</v>
      </c>
      <c r="AC348" s="71">
        <v>0</v>
      </c>
      <c r="AD348" s="67">
        <v>38326.303999999996</v>
      </c>
      <c r="AE348" s="76">
        <v>6370753</v>
      </c>
      <c r="AF348" s="67">
        <v>316801</v>
      </c>
      <c r="AG348" s="83">
        <v>0</v>
      </c>
      <c r="AH348" s="83">
        <v>0</v>
      </c>
      <c r="AI348" s="93">
        <v>16410977</v>
      </c>
      <c r="AJ348" s="93">
        <f t="shared" si="107"/>
        <v>16410.976999999999</v>
      </c>
      <c r="AK348" s="117">
        <f t="shared" si="108"/>
        <v>5.1802162871960628E-2</v>
      </c>
      <c r="AL348" s="67">
        <v>5319</v>
      </c>
      <c r="AM348" s="100">
        <f t="shared" si="109"/>
        <v>1.6789719729420047</v>
      </c>
    </row>
    <row r="349" spans="1:39">
      <c r="A349" s="11">
        <v>2006</v>
      </c>
      <c r="B349" s="13">
        <v>48</v>
      </c>
      <c r="C349">
        <f>VLOOKUP('State Bond Rating'!L50,Coding!M$3:N$15,2,FALSE)</f>
        <v>4</v>
      </c>
      <c r="D349">
        <f t="shared" si="95"/>
        <v>22</v>
      </c>
      <c r="E349" s="131">
        <f t="shared" si="96"/>
        <v>0.88</v>
      </c>
      <c r="F349">
        <f>VLOOKUP('State Bond Rating'!M50,Coding!P$3:Q$15,2,FALSE)</f>
        <v>4</v>
      </c>
      <c r="G349" s="126">
        <f t="shared" si="97"/>
        <v>32</v>
      </c>
      <c r="H349" s="129">
        <f t="shared" si="98"/>
        <v>0.91428571428571426</v>
      </c>
      <c r="I349">
        <f>VLOOKUP('State Bond Rating'!N50,Coding!S$3:T$16,2,FALSE)</f>
        <v>4</v>
      </c>
      <c r="J349" s="126">
        <f t="shared" si="99"/>
        <v>16</v>
      </c>
      <c r="K349" s="99">
        <f t="shared" si="100"/>
        <v>0.84210526315789469</v>
      </c>
      <c r="L349" s="97">
        <f t="shared" si="111"/>
        <v>0.87879699248120302</v>
      </c>
      <c r="M349" s="119">
        <v>0</v>
      </c>
      <c r="N349" s="70">
        <v>1</v>
      </c>
      <c r="O349" s="89">
        <v>1</v>
      </c>
      <c r="P349" s="89">
        <v>1</v>
      </c>
      <c r="Q349" s="89" t="str">
        <f t="shared" si="94"/>
        <v>111</v>
      </c>
      <c r="R349" s="89">
        <v>1</v>
      </c>
      <c r="S349" s="89">
        <f t="shared" si="101"/>
        <v>1</v>
      </c>
      <c r="T349" s="89">
        <f t="shared" si="102"/>
        <v>0</v>
      </c>
      <c r="U349" s="89">
        <f t="shared" si="103"/>
        <v>0</v>
      </c>
      <c r="V349" s="89">
        <f t="shared" si="104"/>
        <v>0</v>
      </c>
      <c r="W349" s="89">
        <f t="shared" si="105"/>
        <v>0</v>
      </c>
      <c r="X349" s="89">
        <f t="shared" si="106"/>
        <v>0</v>
      </c>
      <c r="Y349" s="71">
        <v>3.8</v>
      </c>
      <c r="Z349" s="85">
        <v>28406</v>
      </c>
      <c r="AA349">
        <v>0</v>
      </c>
      <c r="AB349">
        <v>0</v>
      </c>
      <c r="AC349" s="71">
        <v>0</v>
      </c>
      <c r="AD349" s="67">
        <v>3530.63</v>
      </c>
      <c r="AE349" s="76">
        <v>1827912</v>
      </c>
      <c r="AF349" s="67">
        <v>56871</v>
      </c>
      <c r="AG349" s="83">
        <v>0</v>
      </c>
      <c r="AH349" s="83">
        <v>0</v>
      </c>
      <c r="AI349" s="93">
        <v>4547929</v>
      </c>
      <c r="AJ349" s="93">
        <f t="shared" si="107"/>
        <v>4547.9290000000001</v>
      </c>
      <c r="AK349" s="117">
        <f t="shared" si="108"/>
        <v>7.9969211021434478E-2</v>
      </c>
      <c r="AL349" s="67">
        <v>277</v>
      </c>
      <c r="AM349" s="100">
        <f t="shared" si="109"/>
        <v>0.48706722231014049</v>
      </c>
    </row>
    <row r="350" spans="1:39">
      <c r="A350" s="11">
        <v>2006</v>
      </c>
      <c r="B350" s="13">
        <v>49</v>
      </c>
      <c r="C350">
        <f>VLOOKUP('State Bond Rating'!L51,Coding!M$3:N$15,2,FALSE)</f>
        <v>4</v>
      </c>
      <c r="D350">
        <f t="shared" si="95"/>
        <v>22</v>
      </c>
      <c r="E350" s="131">
        <f t="shared" si="96"/>
        <v>0.88</v>
      </c>
      <c r="F350">
        <f>VLOOKUP('State Bond Rating'!M51,Coding!P$3:Q$15,2,FALSE)</f>
        <v>4</v>
      </c>
      <c r="G350" s="126">
        <f t="shared" si="97"/>
        <v>32</v>
      </c>
      <c r="H350" s="129">
        <f t="shared" si="98"/>
        <v>0.91428571428571426</v>
      </c>
      <c r="I350">
        <f>VLOOKUP('State Bond Rating'!N51,Coding!S$3:T$16,2,FALSE)</f>
        <v>4</v>
      </c>
      <c r="J350" s="126">
        <f t="shared" si="99"/>
        <v>16</v>
      </c>
      <c r="K350" s="99">
        <f t="shared" si="100"/>
        <v>0.84210526315789469</v>
      </c>
      <c r="L350" s="97">
        <f t="shared" si="111"/>
        <v>0.87879699248120302</v>
      </c>
      <c r="M350" s="119">
        <v>0</v>
      </c>
      <c r="N350" s="70">
        <v>1</v>
      </c>
      <c r="O350" s="89">
        <v>0</v>
      </c>
      <c r="P350" s="89">
        <v>0</v>
      </c>
      <c r="Q350" s="89" t="str">
        <f t="shared" si="94"/>
        <v>100</v>
      </c>
      <c r="R350" s="89">
        <v>2</v>
      </c>
      <c r="S350" s="89">
        <f t="shared" si="101"/>
        <v>0</v>
      </c>
      <c r="T350" s="89">
        <f t="shared" si="102"/>
        <v>0</v>
      </c>
      <c r="U350" s="89">
        <f t="shared" si="103"/>
        <v>1</v>
      </c>
      <c r="V350" s="89">
        <f t="shared" si="104"/>
        <v>0</v>
      </c>
      <c r="W350" s="89">
        <f t="shared" si="105"/>
        <v>0</v>
      </c>
      <c r="X350" s="89">
        <f t="shared" si="106"/>
        <v>1</v>
      </c>
      <c r="Y350" s="71">
        <v>4.5</v>
      </c>
      <c r="Z350" s="85">
        <v>36133</v>
      </c>
      <c r="AA350">
        <v>0</v>
      </c>
      <c r="AB350">
        <v>0</v>
      </c>
      <c r="AC350" s="71">
        <v>0</v>
      </c>
      <c r="AD350" s="67">
        <v>18967.474999999999</v>
      </c>
      <c r="AE350" s="76">
        <v>5577655</v>
      </c>
      <c r="AF350" s="67">
        <v>235787</v>
      </c>
      <c r="AG350" s="83">
        <v>0</v>
      </c>
      <c r="AH350" s="83">
        <v>0</v>
      </c>
      <c r="AI350" s="93">
        <v>13795044</v>
      </c>
      <c r="AJ350" s="93">
        <f t="shared" si="107"/>
        <v>13795.044</v>
      </c>
      <c r="AK350" s="117">
        <f t="shared" si="108"/>
        <v>5.8506380758905283E-2</v>
      </c>
      <c r="AL350" s="67">
        <v>3397</v>
      </c>
      <c r="AM350" s="100">
        <f t="shared" si="109"/>
        <v>1.4407070788465861</v>
      </c>
    </row>
    <row r="351" spans="1:39" s="20" customFormat="1" ht="16" thickBot="1">
      <c r="A351" s="18">
        <v>2006</v>
      </c>
      <c r="B351" s="22">
        <v>50</v>
      </c>
      <c r="C351" s="20">
        <f>VLOOKUP('State Bond Rating'!L52,Coding!M$3:N$15,2,FALSE)</f>
        <v>3</v>
      </c>
      <c r="D351" s="20">
        <f t="shared" si="95"/>
        <v>23</v>
      </c>
      <c r="E351" s="138">
        <f t="shared" si="96"/>
        <v>0.92</v>
      </c>
      <c r="F351" s="20">
        <v>12</v>
      </c>
      <c r="G351" s="20">
        <f t="shared" si="97"/>
        <v>24</v>
      </c>
      <c r="H351" s="139">
        <f t="shared" si="98"/>
        <v>0.68571428571428572</v>
      </c>
      <c r="I351" s="20">
        <f>VLOOKUP('State Bond Rating'!N52,Coding!S$3:T$16,2,FALSE)</f>
        <v>12</v>
      </c>
      <c r="J351" s="20">
        <f t="shared" si="99"/>
        <v>8</v>
      </c>
      <c r="K351" s="105">
        <f t="shared" si="100"/>
        <v>0.42105263157894735</v>
      </c>
      <c r="L351" s="106">
        <f>E351</f>
        <v>0.92</v>
      </c>
      <c r="M351" s="140">
        <v>0</v>
      </c>
      <c r="N351" s="20">
        <v>1</v>
      </c>
      <c r="O351" s="72">
        <v>0</v>
      </c>
      <c r="P351" s="72">
        <v>0</v>
      </c>
      <c r="Q351" s="72" t="str">
        <f t="shared" si="94"/>
        <v>100</v>
      </c>
      <c r="R351" s="72">
        <v>2</v>
      </c>
      <c r="S351" s="72">
        <f t="shared" si="101"/>
        <v>0</v>
      </c>
      <c r="T351" s="72">
        <f t="shared" si="102"/>
        <v>0</v>
      </c>
      <c r="U351" s="72">
        <f t="shared" si="103"/>
        <v>1</v>
      </c>
      <c r="V351" s="72">
        <f t="shared" si="104"/>
        <v>0</v>
      </c>
      <c r="W351" s="72">
        <f t="shared" si="105"/>
        <v>0</v>
      </c>
      <c r="X351" s="72">
        <f t="shared" si="106"/>
        <v>1</v>
      </c>
      <c r="Y351" s="20">
        <v>3.1</v>
      </c>
      <c r="Z351" s="86">
        <v>43208</v>
      </c>
      <c r="AA351" s="20">
        <v>0</v>
      </c>
      <c r="AB351" s="20">
        <v>0</v>
      </c>
      <c r="AC351" s="72">
        <v>0</v>
      </c>
      <c r="AD351" s="68">
        <v>964.54899999999998</v>
      </c>
      <c r="AE351" s="77">
        <v>522667</v>
      </c>
      <c r="AF351" s="68">
        <v>32674</v>
      </c>
      <c r="AG351" s="84">
        <v>0</v>
      </c>
      <c r="AH351" s="84">
        <v>0</v>
      </c>
      <c r="AI351" s="96">
        <v>2122239</v>
      </c>
      <c r="AJ351" s="96">
        <f t="shared" si="107"/>
        <v>2122.239</v>
      </c>
      <c r="AK351" s="118">
        <f t="shared" si="108"/>
        <v>6.4951918956968849E-2</v>
      </c>
      <c r="AL351" s="68">
        <v>430</v>
      </c>
      <c r="AM351" s="107">
        <f t="shared" si="109"/>
        <v>1.3160310950602927</v>
      </c>
    </row>
    <row r="352" spans="1:39" ht="16" thickTop="1">
      <c r="A352" s="16">
        <v>2007</v>
      </c>
      <c r="B352" s="21">
        <v>1</v>
      </c>
      <c r="C352">
        <f>VLOOKUP('State Bond Rating'!Q3,Coding!M$3:N$16,2,FALSE)</f>
        <v>3</v>
      </c>
      <c r="D352">
        <f t="shared" si="95"/>
        <v>23</v>
      </c>
      <c r="E352" s="131">
        <f t="shared" si="96"/>
        <v>0.92</v>
      </c>
      <c r="F352">
        <f>VLOOKUP('State Bond Rating'!R3,Coding!P$3:Q$16,2,FALSE)</f>
        <v>3</v>
      </c>
      <c r="G352" s="126">
        <f t="shared" si="97"/>
        <v>33</v>
      </c>
      <c r="H352" s="129">
        <f t="shared" si="98"/>
        <v>0.94285714285714284</v>
      </c>
      <c r="I352">
        <f>VLOOKUP('State Bond Rating'!S3,Coding!S$3:T$16,2,FALSE)</f>
        <v>3</v>
      </c>
      <c r="J352" s="126">
        <f t="shared" si="99"/>
        <v>17</v>
      </c>
      <c r="K352" s="99">
        <f t="shared" si="100"/>
        <v>0.89473684210526316</v>
      </c>
      <c r="L352" s="97">
        <f>(E352+H352+K352)/3</f>
        <v>0.91919799498746879</v>
      </c>
      <c r="M352" s="119">
        <v>0</v>
      </c>
      <c r="N352" s="70">
        <v>0</v>
      </c>
      <c r="O352" s="89">
        <v>1</v>
      </c>
      <c r="P352" s="89">
        <v>1</v>
      </c>
      <c r="Q352" s="89" t="str">
        <f t="shared" si="94"/>
        <v>011</v>
      </c>
      <c r="R352" s="71">
        <v>2</v>
      </c>
      <c r="S352" s="89">
        <f t="shared" si="101"/>
        <v>0</v>
      </c>
      <c r="T352" s="89">
        <f t="shared" si="102"/>
        <v>0</v>
      </c>
      <c r="U352" s="89">
        <f t="shared" si="103"/>
        <v>0</v>
      </c>
      <c r="V352" s="89">
        <f t="shared" si="104"/>
        <v>1</v>
      </c>
      <c r="W352" s="89">
        <f t="shared" si="105"/>
        <v>0</v>
      </c>
      <c r="X352" s="89">
        <f t="shared" si="106"/>
        <v>1</v>
      </c>
      <c r="Y352" s="71">
        <v>3.3</v>
      </c>
      <c r="Z352" s="85">
        <v>32581</v>
      </c>
      <c r="AA352">
        <v>0</v>
      </c>
      <c r="AB352" s="71">
        <v>1</v>
      </c>
      <c r="AC352" s="71">
        <v>1</v>
      </c>
      <c r="AD352" s="67">
        <v>7059.3429999999998</v>
      </c>
      <c r="AE352" s="76">
        <v>4672840</v>
      </c>
      <c r="AF352" s="67">
        <v>169923</v>
      </c>
      <c r="AG352" s="83">
        <v>0</v>
      </c>
      <c r="AH352" s="83">
        <v>0</v>
      </c>
      <c r="AI352" s="93">
        <v>8868314</v>
      </c>
      <c r="AJ352" s="93">
        <f t="shared" si="107"/>
        <v>8868.3140000000003</v>
      </c>
      <c r="AK352" s="117">
        <f t="shared" si="108"/>
        <v>5.2190192028153927E-2</v>
      </c>
      <c r="AL352" s="67">
        <v>1898</v>
      </c>
      <c r="AM352" s="100">
        <f t="shared" si="109"/>
        <v>1.1169765128911331</v>
      </c>
    </row>
    <row r="353" spans="1:39">
      <c r="A353" s="11">
        <v>2007</v>
      </c>
      <c r="B353" s="13">
        <v>2</v>
      </c>
      <c r="C353">
        <f>VLOOKUP('State Bond Rating'!Q4,Coding!M$3:N$16,2,FALSE)</f>
        <v>2</v>
      </c>
      <c r="D353">
        <f t="shared" si="95"/>
        <v>24</v>
      </c>
      <c r="E353" s="131">
        <f t="shared" si="96"/>
        <v>0.96</v>
      </c>
      <c r="F353">
        <f>VLOOKUP('State Bond Rating'!R4,Coding!P$3:Q$16,2,FALSE)</f>
        <v>3</v>
      </c>
      <c r="G353" s="126">
        <f t="shared" si="97"/>
        <v>33</v>
      </c>
      <c r="H353" s="129">
        <f t="shared" si="98"/>
        <v>0.94285714285714284</v>
      </c>
      <c r="I353">
        <f>VLOOKUP('State Bond Rating'!S4,Coding!S$3:T$16,2,FALSE)</f>
        <v>12</v>
      </c>
      <c r="J353" s="126">
        <f t="shared" si="99"/>
        <v>8</v>
      </c>
      <c r="K353" s="99">
        <f t="shared" si="100"/>
        <v>0.42105263157894735</v>
      </c>
      <c r="L353" s="97">
        <f>(E353+H353)/2</f>
        <v>0.9514285714285714</v>
      </c>
      <c r="M353" s="119">
        <v>0</v>
      </c>
      <c r="N353" s="70">
        <v>0</v>
      </c>
      <c r="O353" s="89">
        <v>0</v>
      </c>
      <c r="P353" s="89">
        <v>0</v>
      </c>
      <c r="Q353" s="89" t="str">
        <f t="shared" si="94"/>
        <v>000</v>
      </c>
      <c r="R353" s="89">
        <v>0</v>
      </c>
      <c r="S353" s="89">
        <f t="shared" si="101"/>
        <v>0</v>
      </c>
      <c r="T353" s="89">
        <f t="shared" si="102"/>
        <v>1</v>
      </c>
      <c r="U353" s="89">
        <f t="shared" si="103"/>
        <v>0</v>
      </c>
      <c r="V353" s="89">
        <f t="shared" si="104"/>
        <v>0</v>
      </c>
      <c r="W353" s="89">
        <f t="shared" si="105"/>
        <v>0</v>
      </c>
      <c r="X353" s="89">
        <f t="shared" si="106"/>
        <v>0</v>
      </c>
      <c r="Y353" s="71">
        <v>6.4</v>
      </c>
      <c r="Z353" s="85">
        <v>43723</v>
      </c>
      <c r="AA353">
        <v>0</v>
      </c>
      <c r="AB353" s="71">
        <v>1</v>
      </c>
      <c r="AC353" s="71">
        <v>1</v>
      </c>
      <c r="AD353" s="67">
        <v>6553.08</v>
      </c>
      <c r="AE353" s="76">
        <v>680300</v>
      </c>
      <c r="AF353" s="67">
        <v>49197</v>
      </c>
      <c r="AG353" s="83">
        <v>0</v>
      </c>
      <c r="AH353" s="83">
        <v>0</v>
      </c>
      <c r="AI353" s="93">
        <v>3688447</v>
      </c>
      <c r="AJ353" s="93">
        <f t="shared" si="107"/>
        <v>3688.4470000000001</v>
      </c>
      <c r="AK353" s="117">
        <f t="shared" si="108"/>
        <v>7.4973006484135213E-2</v>
      </c>
      <c r="AL353" s="67">
        <v>391</v>
      </c>
      <c r="AM353" s="100">
        <f t="shared" si="109"/>
        <v>0.79476390836839639</v>
      </c>
    </row>
    <row r="354" spans="1:39">
      <c r="A354" s="11">
        <v>2007</v>
      </c>
      <c r="B354" s="13">
        <v>3</v>
      </c>
      <c r="C354">
        <f>VLOOKUP('State Bond Rating'!Q5,Coding!M$3:N$16,2,FALSE)</f>
        <v>3</v>
      </c>
      <c r="D354">
        <f t="shared" si="95"/>
        <v>23</v>
      </c>
      <c r="E354" s="131">
        <f t="shared" si="96"/>
        <v>0.92</v>
      </c>
      <c r="F354">
        <f>VLOOKUP('State Bond Rating'!R5,Coding!P$3:Q$16,2,FALSE)</f>
        <v>4</v>
      </c>
      <c r="G354" s="126">
        <f t="shared" si="97"/>
        <v>32</v>
      </c>
      <c r="H354" s="129">
        <f t="shared" si="98"/>
        <v>0.91428571428571426</v>
      </c>
      <c r="I354">
        <f>VLOOKUP('State Bond Rating'!S5,Coding!S$3:T$16,2,FALSE)</f>
        <v>12</v>
      </c>
      <c r="J354" s="126">
        <f t="shared" si="99"/>
        <v>8</v>
      </c>
      <c r="K354" s="99">
        <f t="shared" si="100"/>
        <v>0.42105263157894735</v>
      </c>
      <c r="L354" s="97">
        <f>(E354+H354)/2</f>
        <v>0.91714285714285715</v>
      </c>
      <c r="M354" s="119">
        <v>0</v>
      </c>
      <c r="N354" s="70">
        <v>1</v>
      </c>
      <c r="O354" s="89">
        <v>0</v>
      </c>
      <c r="P354" s="89">
        <v>0</v>
      </c>
      <c r="Q354" s="89" t="str">
        <f t="shared" si="94"/>
        <v>100</v>
      </c>
      <c r="R354" s="89">
        <v>2</v>
      </c>
      <c r="S354" s="89">
        <f t="shared" si="101"/>
        <v>0</v>
      </c>
      <c r="T354" s="89">
        <f t="shared" si="102"/>
        <v>0</v>
      </c>
      <c r="U354" s="89">
        <f t="shared" si="103"/>
        <v>1</v>
      </c>
      <c r="V354" s="89">
        <f t="shared" si="104"/>
        <v>0</v>
      </c>
      <c r="W354" s="89">
        <f t="shared" si="105"/>
        <v>0</v>
      </c>
      <c r="X354" s="89">
        <f t="shared" si="106"/>
        <v>1</v>
      </c>
      <c r="Y354" s="71">
        <v>4.2</v>
      </c>
      <c r="Z354" s="85">
        <v>35751</v>
      </c>
      <c r="AA354">
        <v>0</v>
      </c>
      <c r="AB354" s="71">
        <v>1</v>
      </c>
      <c r="AC354" s="71">
        <v>1</v>
      </c>
      <c r="AD354" s="67">
        <v>9546.4279999999999</v>
      </c>
      <c r="AE354" s="76">
        <v>6167681</v>
      </c>
      <c r="AF354" s="67">
        <v>262045</v>
      </c>
      <c r="AG354" s="83">
        <v>8</v>
      </c>
      <c r="AH354" s="83">
        <v>8</v>
      </c>
      <c r="AI354" s="93">
        <v>14404976</v>
      </c>
      <c r="AJ354" s="93">
        <f t="shared" si="107"/>
        <v>14404.976000000001</v>
      </c>
      <c r="AK354" s="117">
        <f t="shared" si="108"/>
        <v>5.4971382777767176E-2</v>
      </c>
      <c r="AL354" s="67">
        <v>2083</v>
      </c>
      <c r="AM354" s="100">
        <f t="shared" si="109"/>
        <v>0.79490163903146416</v>
      </c>
    </row>
    <row r="355" spans="1:39">
      <c r="A355" s="11">
        <v>2007</v>
      </c>
      <c r="B355" s="13">
        <v>4</v>
      </c>
      <c r="C355">
        <f>VLOOKUP('State Bond Rating'!Q6,Coding!M$3:N$16,2,FALSE)</f>
        <v>3</v>
      </c>
      <c r="D355">
        <f t="shared" si="95"/>
        <v>23</v>
      </c>
      <c r="E355" s="131">
        <f t="shared" si="96"/>
        <v>0.92</v>
      </c>
      <c r="F355">
        <f>VLOOKUP('State Bond Rating'!R6,Coding!P$3:Q$16,2,FALSE)</f>
        <v>3</v>
      </c>
      <c r="G355" s="126">
        <f t="shared" si="97"/>
        <v>33</v>
      </c>
      <c r="H355" s="129">
        <f t="shared" si="98"/>
        <v>0.94285714285714284</v>
      </c>
      <c r="I355">
        <f>VLOOKUP('State Bond Rating'!S6,Coding!S$3:T$16,2,FALSE)</f>
        <v>12</v>
      </c>
      <c r="J355" s="126">
        <f t="shared" si="99"/>
        <v>8</v>
      </c>
      <c r="K355" s="99">
        <f t="shared" si="100"/>
        <v>0.42105263157894735</v>
      </c>
      <c r="L355" s="97">
        <f>(E355+H355)/2</f>
        <v>0.93142857142857149</v>
      </c>
      <c r="M355" s="119">
        <v>0</v>
      </c>
      <c r="N355" s="70">
        <v>1</v>
      </c>
      <c r="O355" s="89">
        <v>1</v>
      </c>
      <c r="P355" s="89">
        <v>1</v>
      </c>
      <c r="Q355" s="89" t="str">
        <f t="shared" si="94"/>
        <v>111</v>
      </c>
      <c r="R355" s="89">
        <v>1</v>
      </c>
      <c r="S355" s="89">
        <f t="shared" si="101"/>
        <v>1</v>
      </c>
      <c r="T355" s="89">
        <f t="shared" si="102"/>
        <v>0</v>
      </c>
      <c r="U355" s="89">
        <f t="shared" si="103"/>
        <v>0</v>
      </c>
      <c r="V355" s="89">
        <f t="shared" si="104"/>
        <v>0</v>
      </c>
      <c r="W355" s="89">
        <f t="shared" si="105"/>
        <v>0</v>
      </c>
      <c r="X355" s="89">
        <f t="shared" si="106"/>
        <v>0</v>
      </c>
      <c r="Y355" s="71">
        <v>5.0999999999999996</v>
      </c>
      <c r="Z355" s="85">
        <v>30972</v>
      </c>
      <c r="AA355">
        <v>0</v>
      </c>
      <c r="AB355" s="71">
        <v>1</v>
      </c>
      <c r="AC355" s="71">
        <v>1</v>
      </c>
      <c r="AD355" s="67">
        <v>4508.5110000000004</v>
      </c>
      <c r="AE355" s="76">
        <v>2848650</v>
      </c>
      <c r="AF355" s="67">
        <v>97384</v>
      </c>
      <c r="AG355" s="83">
        <v>16</v>
      </c>
      <c r="AH355" s="83">
        <v>16</v>
      </c>
      <c r="AI355" s="93">
        <v>7391778</v>
      </c>
      <c r="AJ355" s="93">
        <f t="shared" si="107"/>
        <v>7391.7780000000002</v>
      </c>
      <c r="AK355" s="117">
        <f t="shared" si="108"/>
        <v>7.5903413291711172E-2</v>
      </c>
      <c r="AL355" s="67">
        <v>2979</v>
      </c>
      <c r="AM355" s="100">
        <f t="shared" si="109"/>
        <v>3.0590240696623678</v>
      </c>
    </row>
    <row r="356" spans="1:39">
      <c r="A356" s="11">
        <v>2007</v>
      </c>
      <c r="B356" s="13">
        <v>5</v>
      </c>
      <c r="C356">
        <f>VLOOKUP('State Bond Rating'!Q7,Coding!M$3:N$16,2,FALSE)</f>
        <v>5</v>
      </c>
      <c r="D356">
        <f t="shared" si="95"/>
        <v>21</v>
      </c>
      <c r="E356" s="131">
        <f t="shared" si="96"/>
        <v>0.84</v>
      </c>
      <c r="F356">
        <f>VLOOKUP('State Bond Rating'!R7,Coding!P$3:Q$16,2,FALSE)</f>
        <v>5</v>
      </c>
      <c r="G356" s="126">
        <f t="shared" si="97"/>
        <v>31</v>
      </c>
      <c r="H356" s="129">
        <f t="shared" si="98"/>
        <v>0.88571428571428568</v>
      </c>
      <c r="I356">
        <f>VLOOKUP('State Bond Rating'!S7,Coding!S$3:T$16,2,FALSE)</f>
        <v>5</v>
      </c>
      <c r="J356" s="126">
        <f t="shared" si="99"/>
        <v>15</v>
      </c>
      <c r="K356" s="99">
        <f t="shared" si="100"/>
        <v>0.78947368421052633</v>
      </c>
      <c r="L356" s="97">
        <f>(E356+H356+K356)/3</f>
        <v>0.83839598997493725</v>
      </c>
      <c r="M356" s="119">
        <v>0</v>
      </c>
      <c r="N356" s="70">
        <v>0</v>
      </c>
      <c r="O356" s="89">
        <v>1</v>
      </c>
      <c r="P356" s="89">
        <v>1</v>
      </c>
      <c r="Q356" s="89" t="str">
        <f t="shared" si="94"/>
        <v>011</v>
      </c>
      <c r="R356" s="89">
        <v>2</v>
      </c>
      <c r="S356" s="89">
        <f t="shared" si="101"/>
        <v>0</v>
      </c>
      <c r="T356" s="89">
        <f t="shared" si="102"/>
        <v>0</v>
      </c>
      <c r="U356" s="89">
        <f t="shared" si="103"/>
        <v>0</v>
      </c>
      <c r="V356" s="89">
        <f t="shared" si="104"/>
        <v>1</v>
      </c>
      <c r="W356" s="89">
        <f t="shared" si="105"/>
        <v>0</v>
      </c>
      <c r="X356" s="89">
        <f t="shared" si="106"/>
        <v>1</v>
      </c>
      <c r="Y356" s="71">
        <v>4.8</v>
      </c>
      <c r="Z356" s="85">
        <v>43692</v>
      </c>
      <c r="AA356">
        <v>0</v>
      </c>
      <c r="AB356" s="71">
        <v>1</v>
      </c>
      <c r="AC356" s="71">
        <v>1</v>
      </c>
      <c r="AD356" s="67">
        <v>114701.79700000001</v>
      </c>
      <c r="AE356" s="76">
        <v>36250311</v>
      </c>
      <c r="AF356" s="67">
        <v>1956523</v>
      </c>
      <c r="AG356" s="83">
        <v>12</v>
      </c>
      <c r="AH356" s="83">
        <v>12</v>
      </c>
      <c r="AI356" s="93">
        <v>114736981</v>
      </c>
      <c r="AJ356" s="93">
        <f t="shared" si="107"/>
        <v>114736.981</v>
      </c>
      <c r="AK356" s="117">
        <f t="shared" si="108"/>
        <v>5.8643308052090365E-2</v>
      </c>
      <c r="AL356" s="67">
        <v>27607</v>
      </c>
      <c r="AM356" s="100">
        <f t="shared" si="109"/>
        <v>1.4110235351181661</v>
      </c>
    </row>
    <row r="357" spans="1:39">
      <c r="A357" s="11">
        <v>2007</v>
      </c>
      <c r="B357" s="13">
        <v>6</v>
      </c>
      <c r="C357">
        <f>VLOOKUP('State Bond Rating'!Q8,Coding!M$3:N$16,2,FALSE)</f>
        <v>3</v>
      </c>
      <c r="D357">
        <f t="shared" si="95"/>
        <v>23</v>
      </c>
      <c r="E357" s="131">
        <f t="shared" si="96"/>
        <v>0.92</v>
      </c>
      <c r="F357">
        <f>VLOOKUP('State Bond Rating'!R8,Coding!P$3:Q$16,2,FALSE)</f>
        <v>12</v>
      </c>
      <c r="G357" s="126">
        <f t="shared" si="97"/>
        <v>24</v>
      </c>
      <c r="H357" s="129">
        <f t="shared" si="98"/>
        <v>0.68571428571428572</v>
      </c>
      <c r="I357">
        <f>VLOOKUP('State Bond Rating'!S8,Coding!S$3:T$16,2,FALSE)</f>
        <v>12</v>
      </c>
      <c r="J357" s="126">
        <f t="shared" si="99"/>
        <v>8</v>
      </c>
      <c r="K357" s="99">
        <f t="shared" si="100"/>
        <v>0.42105263157894735</v>
      </c>
      <c r="L357" s="97">
        <f>E357</f>
        <v>0.92</v>
      </c>
      <c r="M357" s="119">
        <v>0</v>
      </c>
      <c r="N357" s="70">
        <v>1</v>
      </c>
      <c r="O357" s="89">
        <v>1</v>
      </c>
      <c r="P357" s="89">
        <v>1</v>
      </c>
      <c r="Q357" s="89" t="str">
        <f t="shared" si="94"/>
        <v>111</v>
      </c>
      <c r="R357" s="89">
        <v>1</v>
      </c>
      <c r="S357" s="89">
        <f t="shared" si="101"/>
        <v>1</v>
      </c>
      <c r="T357" s="89">
        <f t="shared" si="102"/>
        <v>0</v>
      </c>
      <c r="U357" s="89">
        <f t="shared" si="103"/>
        <v>0</v>
      </c>
      <c r="V357" s="89">
        <f t="shared" si="104"/>
        <v>0</v>
      </c>
      <c r="W357" s="89">
        <f t="shared" si="105"/>
        <v>0</v>
      </c>
      <c r="X357" s="89">
        <f t="shared" si="106"/>
        <v>0</v>
      </c>
      <c r="Y357" s="71">
        <v>4.0999999999999996</v>
      </c>
      <c r="Z357" s="85">
        <v>41996</v>
      </c>
      <c r="AA357">
        <v>0</v>
      </c>
      <c r="AB357" s="71">
        <v>1</v>
      </c>
      <c r="AC357" s="71">
        <v>1</v>
      </c>
      <c r="AD357" s="67">
        <v>14905.758</v>
      </c>
      <c r="AE357" s="76">
        <v>4803868</v>
      </c>
      <c r="AF357" s="67">
        <v>245949</v>
      </c>
      <c r="AG357" s="83">
        <v>8</v>
      </c>
      <c r="AH357" s="83">
        <v>8</v>
      </c>
      <c r="AI357" s="93">
        <v>9216983</v>
      </c>
      <c r="AJ357" s="93">
        <f t="shared" si="107"/>
        <v>9216.9830000000002</v>
      </c>
      <c r="AK357" s="117">
        <f t="shared" si="108"/>
        <v>3.7475179813701215E-2</v>
      </c>
      <c r="AL357" s="67">
        <v>2326</v>
      </c>
      <c r="AM357" s="100">
        <f t="shared" si="109"/>
        <v>0.9457245201240907</v>
      </c>
    </row>
    <row r="358" spans="1:39">
      <c r="A358" s="11">
        <v>2007</v>
      </c>
      <c r="B358" s="13">
        <v>7</v>
      </c>
      <c r="C358">
        <f>VLOOKUP('State Bond Rating'!Q9,Coding!M$3:N$16,2,FALSE)</f>
        <v>3</v>
      </c>
      <c r="D358">
        <f t="shared" si="95"/>
        <v>23</v>
      </c>
      <c r="E358" s="131">
        <f t="shared" si="96"/>
        <v>0.92</v>
      </c>
      <c r="F358">
        <f>VLOOKUP('State Bond Rating'!R9,Coding!P$3:Q$16,2,FALSE)</f>
        <v>4</v>
      </c>
      <c r="G358" s="126">
        <f t="shared" si="97"/>
        <v>32</v>
      </c>
      <c r="H358" s="129">
        <f t="shared" si="98"/>
        <v>0.91428571428571426</v>
      </c>
      <c r="I358">
        <f>VLOOKUP('State Bond Rating'!S9,Coding!S$3:T$16,2,FALSE)</f>
        <v>1</v>
      </c>
      <c r="J358" s="126">
        <f t="shared" si="99"/>
        <v>19</v>
      </c>
      <c r="K358" s="99">
        <f t="shared" si="100"/>
        <v>1</v>
      </c>
      <c r="L358" s="97">
        <f>(E358+H358+K358)/3</f>
        <v>0.9447619047619048</v>
      </c>
      <c r="M358" s="119">
        <v>0</v>
      </c>
      <c r="N358" s="70">
        <v>0</v>
      </c>
      <c r="O358" s="89">
        <v>1</v>
      </c>
      <c r="P358" s="89">
        <v>1</v>
      </c>
      <c r="Q358" s="89" t="str">
        <f t="shared" si="94"/>
        <v>011</v>
      </c>
      <c r="R358" s="89">
        <v>2</v>
      </c>
      <c r="S358" s="89">
        <f t="shared" si="101"/>
        <v>0</v>
      </c>
      <c r="T358" s="89">
        <f t="shared" si="102"/>
        <v>0</v>
      </c>
      <c r="U358" s="89">
        <f t="shared" si="103"/>
        <v>0</v>
      </c>
      <c r="V358" s="89">
        <f t="shared" si="104"/>
        <v>1</v>
      </c>
      <c r="W358" s="89">
        <f t="shared" si="105"/>
        <v>0</v>
      </c>
      <c r="X358" s="89">
        <f t="shared" si="106"/>
        <v>1</v>
      </c>
      <c r="Y358" s="71">
        <v>4.4000000000000004</v>
      </c>
      <c r="Z358" s="85">
        <v>57919</v>
      </c>
      <c r="AA358">
        <v>0</v>
      </c>
      <c r="AB358" s="71">
        <v>1</v>
      </c>
      <c r="AC358" s="71">
        <v>1</v>
      </c>
      <c r="AD358" s="67">
        <v>23836.187000000002</v>
      </c>
      <c r="AE358" s="76">
        <v>3527270</v>
      </c>
      <c r="AF358" s="67">
        <v>236640</v>
      </c>
      <c r="AG358" s="83">
        <v>0</v>
      </c>
      <c r="AH358" s="83">
        <v>0</v>
      </c>
      <c r="AI358" s="93">
        <v>13271789</v>
      </c>
      <c r="AJ358" s="93">
        <f t="shared" si="107"/>
        <v>13271.789000000001</v>
      </c>
      <c r="AK358" s="117">
        <f t="shared" si="108"/>
        <v>5.6084301048005415E-2</v>
      </c>
      <c r="AL358" s="67">
        <v>403</v>
      </c>
      <c r="AM358" s="100">
        <f t="shared" si="109"/>
        <v>0.17030087897227855</v>
      </c>
    </row>
    <row r="359" spans="1:39">
      <c r="A359" s="11">
        <v>2007</v>
      </c>
      <c r="B359" s="13">
        <v>8</v>
      </c>
      <c r="C359">
        <f>VLOOKUP('State Bond Rating'!Q10,Coding!M$3:N$16,2,FALSE)</f>
        <v>1</v>
      </c>
      <c r="D359">
        <f t="shared" si="95"/>
        <v>25</v>
      </c>
      <c r="E359" s="131">
        <f t="shared" si="96"/>
        <v>1</v>
      </c>
      <c r="F359">
        <f>VLOOKUP('State Bond Rating'!R10,Coding!P$3:Q$16,2,FALSE)</f>
        <v>1</v>
      </c>
      <c r="G359" s="126">
        <f t="shared" si="97"/>
        <v>35</v>
      </c>
      <c r="H359" s="129">
        <f t="shared" si="98"/>
        <v>1</v>
      </c>
      <c r="I359">
        <f>VLOOKUP('State Bond Rating'!S10,Coding!S$3:T$16,2,FALSE)</f>
        <v>1</v>
      </c>
      <c r="J359" s="126">
        <f t="shared" si="99"/>
        <v>19</v>
      </c>
      <c r="K359" s="99">
        <f t="shared" si="100"/>
        <v>1</v>
      </c>
      <c r="L359" s="97">
        <f>(E359+H359+K359)/3</f>
        <v>1</v>
      </c>
      <c r="M359" s="119">
        <v>0</v>
      </c>
      <c r="N359" s="70">
        <v>1</v>
      </c>
      <c r="O359" s="89">
        <v>0</v>
      </c>
      <c r="P359" s="89">
        <v>1</v>
      </c>
      <c r="Q359" s="89" t="str">
        <f t="shared" si="94"/>
        <v>101</v>
      </c>
      <c r="R359" s="89">
        <v>2</v>
      </c>
      <c r="S359" s="89">
        <f t="shared" si="101"/>
        <v>0</v>
      </c>
      <c r="T359" s="89">
        <f t="shared" si="102"/>
        <v>0</v>
      </c>
      <c r="U359" s="89">
        <v>1</v>
      </c>
      <c r="V359" s="89">
        <f t="shared" si="104"/>
        <v>0</v>
      </c>
      <c r="W359" s="89">
        <f t="shared" si="105"/>
        <v>0</v>
      </c>
      <c r="X359" s="89">
        <f t="shared" si="106"/>
        <v>1</v>
      </c>
      <c r="Y359" s="71">
        <v>3.4</v>
      </c>
      <c r="Z359" s="85">
        <v>41834</v>
      </c>
      <c r="AA359">
        <v>0</v>
      </c>
      <c r="AB359" s="71">
        <v>1</v>
      </c>
      <c r="AC359" s="71">
        <v>1</v>
      </c>
      <c r="AD359" s="67">
        <v>5390.5039999999999</v>
      </c>
      <c r="AE359" s="76">
        <v>871749</v>
      </c>
      <c r="AF359" s="67">
        <v>56968</v>
      </c>
      <c r="AG359" s="83">
        <v>0</v>
      </c>
      <c r="AH359" s="83">
        <v>0</v>
      </c>
      <c r="AI359" s="93">
        <v>2905905</v>
      </c>
      <c r="AJ359" s="93">
        <f t="shared" si="107"/>
        <v>2905.9050000000002</v>
      </c>
      <c r="AK359" s="117">
        <f t="shared" si="108"/>
        <v>5.1009426344614521E-2</v>
      </c>
      <c r="AL359" s="67">
        <v>335</v>
      </c>
      <c r="AM359" s="100">
        <f t="shared" si="109"/>
        <v>0.58804943125965448</v>
      </c>
    </row>
    <row r="360" spans="1:39">
      <c r="A360" s="11">
        <v>2007</v>
      </c>
      <c r="B360" s="13">
        <v>9</v>
      </c>
      <c r="C360">
        <f>VLOOKUP('State Bond Rating'!Q11,Coding!M$3:N$16,2,FALSE)</f>
        <v>1</v>
      </c>
      <c r="D360">
        <f t="shared" si="95"/>
        <v>25</v>
      </c>
      <c r="E360" s="131">
        <f t="shared" si="96"/>
        <v>1</v>
      </c>
      <c r="F360">
        <f>VLOOKUP('State Bond Rating'!R11,Coding!P$3:Q$16,2,FALSE)</f>
        <v>2</v>
      </c>
      <c r="G360" s="126">
        <f t="shared" si="97"/>
        <v>34</v>
      </c>
      <c r="H360" s="129">
        <f t="shared" si="98"/>
        <v>0.97142857142857142</v>
      </c>
      <c r="I360">
        <f>VLOOKUP('State Bond Rating'!S11,Coding!S$3:T$16,2,FALSE)</f>
        <v>2</v>
      </c>
      <c r="J360" s="126">
        <f t="shared" si="99"/>
        <v>18</v>
      </c>
      <c r="K360" s="99">
        <f t="shared" si="100"/>
        <v>0.94736842105263153</v>
      </c>
      <c r="L360" s="97">
        <f>(E360+H360+K360)/3</f>
        <v>0.97293233082706765</v>
      </c>
      <c r="M360" s="119">
        <v>0</v>
      </c>
      <c r="N360" s="70">
        <v>0</v>
      </c>
      <c r="O360" s="89">
        <v>0</v>
      </c>
      <c r="P360" s="89">
        <v>0</v>
      </c>
      <c r="Q360" s="89" t="str">
        <f t="shared" si="94"/>
        <v>000</v>
      </c>
      <c r="R360" s="89">
        <v>0</v>
      </c>
      <c r="S360" s="89">
        <f t="shared" si="101"/>
        <v>0</v>
      </c>
      <c r="T360" s="89">
        <f t="shared" si="102"/>
        <v>1</v>
      </c>
      <c r="U360" s="89">
        <f t="shared" si="103"/>
        <v>0</v>
      </c>
      <c r="V360" s="89">
        <f t="shared" si="104"/>
        <v>0</v>
      </c>
      <c r="W360" s="89">
        <f t="shared" si="105"/>
        <v>0</v>
      </c>
      <c r="X360" s="89">
        <f t="shared" si="106"/>
        <v>0</v>
      </c>
      <c r="Y360" s="71">
        <v>3.3</v>
      </c>
      <c r="Z360" s="85">
        <v>39788</v>
      </c>
      <c r="AA360">
        <v>0</v>
      </c>
      <c r="AB360" s="71">
        <v>1</v>
      </c>
      <c r="AC360" s="71">
        <v>1</v>
      </c>
      <c r="AD360" s="67">
        <v>36483.336000000003</v>
      </c>
      <c r="AE360" s="76">
        <v>18367842</v>
      </c>
      <c r="AF360" s="67">
        <v>769817</v>
      </c>
      <c r="AG360" s="83">
        <v>8</v>
      </c>
      <c r="AH360" s="83">
        <v>8</v>
      </c>
      <c r="AI360" s="93">
        <v>38818707</v>
      </c>
      <c r="AJ360" s="93">
        <f t="shared" si="107"/>
        <v>38818.707000000002</v>
      </c>
      <c r="AK360" s="117">
        <f t="shared" si="108"/>
        <v>5.0425889529589506E-2</v>
      </c>
      <c r="AL360" s="67">
        <v>6159</v>
      </c>
      <c r="AM360" s="100">
        <f t="shared" si="109"/>
        <v>0.80006027406513502</v>
      </c>
    </row>
    <row r="361" spans="1:39">
      <c r="A361" s="11">
        <v>2007</v>
      </c>
      <c r="B361" s="13">
        <v>10</v>
      </c>
      <c r="C361">
        <f>VLOOKUP('State Bond Rating'!Q12,Coding!M$3:N$16,2,FALSE)</f>
        <v>1</v>
      </c>
      <c r="D361">
        <f t="shared" si="95"/>
        <v>25</v>
      </c>
      <c r="E361" s="131">
        <f t="shared" si="96"/>
        <v>1</v>
      </c>
      <c r="F361">
        <f>VLOOKUP('State Bond Rating'!R12,Coding!P$3:Q$16,2,FALSE)</f>
        <v>1</v>
      </c>
      <c r="G361" s="126">
        <f t="shared" si="97"/>
        <v>35</v>
      </c>
      <c r="H361" s="129">
        <f t="shared" si="98"/>
        <v>1</v>
      </c>
      <c r="I361">
        <f>VLOOKUP('State Bond Rating'!S12,Coding!S$3:T$16,2,FALSE)</f>
        <v>1</v>
      </c>
      <c r="J361" s="126">
        <f t="shared" si="99"/>
        <v>19</v>
      </c>
      <c r="K361" s="99">
        <f t="shared" si="100"/>
        <v>1</v>
      </c>
      <c r="L361" s="97">
        <f>(E361+H361+K361)/3</f>
        <v>1</v>
      </c>
      <c r="M361" s="119">
        <v>0</v>
      </c>
      <c r="N361" s="70">
        <v>0</v>
      </c>
      <c r="O361" s="89">
        <v>0</v>
      </c>
      <c r="P361" s="89">
        <v>0</v>
      </c>
      <c r="Q361" s="89" t="str">
        <f t="shared" si="94"/>
        <v>000</v>
      </c>
      <c r="R361" s="89">
        <v>0</v>
      </c>
      <c r="S361" s="89">
        <f t="shared" si="101"/>
        <v>0</v>
      </c>
      <c r="T361" s="89">
        <f t="shared" si="102"/>
        <v>1</v>
      </c>
      <c r="U361" s="89">
        <f t="shared" si="103"/>
        <v>0</v>
      </c>
      <c r="V361" s="89">
        <f t="shared" si="104"/>
        <v>0</v>
      </c>
      <c r="W361" s="89">
        <f t="shared" si="105"/>
        <v>0</v>
      </c>
      <c r="X361" s="89">
        <f t="shared" si="106"/>
        <v>0</v>
      </c>
      <c r="Y361" s="71">
        <v>4.5</v>
      </c>
      <c r="Z361" s="85">
        <v>35516</v>
      </c>
      <c r="AA361">
        <v>0</v>
      </c>
      <c r="AB361" s="71">
        <v>1</v>
      </c>
      <c r="AC361" s="71">
        <v>1</v>
      </c>
      <c r="AD361" s="67">
        <v>11406.191000000001</v>
      </c>
      <c r="AE361" s="76">
        <v>9349988</v>
      </c>
      <c r="AF361" s="67">
        <v>417700</v>
      </c>
      <c r="AG361" s="83">
        <v>0</v>
      </c>
      <c r="AH361" s="83">
        <v>0</v>
      </c>
      <c r="AI361" s="93">
        <v>18253216</v>
      </c>
      <c r="AJ361" s="93">
        <f t="shared" si="107"/>
        <v>18253.216</v>
      </c>
      <c r="AK361" s="117">
        <f t="shared" si="108"/>
        <v>4.3699344026813504E-2</v>
      </c>
      <c r="AL361" s="67">
        <v>3453</v>
      </c>
      <c r="AM361" s="100">
        <f t="shared" si="109"/>
        <v>0.82666985875029919</v>
      </c>
    </row>
    <row r="362" spans="1:39">
      <c r="A362" s="11">
        <v>2007</v>
      </c>
      <c r="B362" s="13">
        <v>11</v>
      </c>
      <c r="C362">
        <f>VLOOKUP('State Bond Rating'!Q13,Coding!M$3:N$16,2,FALSE)</f>
        <v>3</v>
      </c>
      <c r="D362">
        <f t="shared" si="95"/>
        <v>23</v>
      </c>
      <c r="E362" s="131">
        <f t="shared" si="96"/>
        <v>0.92</v>
      </c>
      <c r="F362">
        <f>VLOOKUP('State Bond Rating'!R13,Coding!P$3:Q$16,2,FALSE)</f>
        <v>3</v>
      </c>
      <c r="G362" s="126">
        <f t="shared" si="97"/>
        <v>33</v>
      </c>
      <c r="H362" s="129">
        <f t="shared" si="98"/>
        <v>0.94285714285714284</v>
      </c>
      <c r="I362">
        <f>VLOOKUP('State Bond Rating'!S13,Coding!S$3:T$16,2,FALSE)</f>
        <v>3</v>
      </c>
      <c r="J362" s="126">
        <f t="shared" si="99"/>
        <v>17</v>
      </c>
      <c r="K362" s="99">
        <f t="shared" si="100"/>
        <v>0.89473684210526316</v>
      </c>
      <c r="L362" s="97">
        <f>(E362+H362+K362)/3</f>
        <v>0.91919799498746879</v>
      </c>
      <c r="M362" s="119">
        <v>0</v>
      </c>
      <c r="N362" s="70">
        <v>0</v>
      </c>
      <c r="O362" s="89">
        <v>1</v>
      </c>
      <c r="P362" s="89">
        <v>1</v>
      </c>
      <c r="Q362" s="89" t="str">
        <f t="shared" si="94"/>
        <v>011</v>
      </c>
      <c r="R362" s="89">
        <v>2</v>
      </c>
      <c r="S362" s="89">
        <f t="shared" si="101"/>
        <v>0</v>
      </c>
      <c r="T362" s="89">
        <f t="shared" si="102"/>
        <v>0</v>
      </c>
      <c r="U362" s="89">
        <f t="shared" si="103"/>
        <v>0</v>
      </c>
      <c r="V362" s="89">
        <f t="shared" si="104"/>
        <v>1</v>
      </c>
      <c r="W362" s="89">
        <f t="shared" si="105"/>
        <v>0</v>
      </c>
      <c r="X362" s="89">
        <f t="shared" si="106"/>
        <v>1</v>
      </c>
      <c r="Y362" s="71">
        <v>2.2000000000000002</v>
      </c>
      <c r="Z362" s="85">
        <v>40441</v>
      </c>
      <c r="AA362">
        <v>0</v>
      </c>
      <c r="AB362" s="71">
        <v>1</v>
      </c>
      <c r="AC362" s="71">
        <v>1</v>
      </c>
      <c r="AD362" s="67">
        <v>5959.0640000000003</v>
      </c>
      <c r="AE362" s="76">
        <v>1315675</v>
      </c>
      <c r="AF362" s="67">
        <v>65210</v>
      </c>
      <c r="AG362" s="83">
        <v>0</v>
      </c>
      <c r="AH362" s="83">
        <v>0</v>
      </c>
      <c r="AI362" s="93">
        <v>5090499</v>
      </c>
      <c r="AJ362" s="93">
        <f t="shared" si="107"/>
        <v>5090.4989999999998</v>
      </c>
      <c r="AK362" s="117">
        <f t="shared" si="108"/>
        <v>7.8063165158717987E-2</v>
      </c>
      <c r="AL362" s="67">
        <v>408</v>
      </c>
      <c r="AM362" s="100">
        <f t="shared" si="109"/>
        <v>0.62567090936972858</v>
      </c>
    </row>
    <row r="363" spans="1:39">
      <c r="A363" s="11">
        <v>2007</v>
      </c>
      <c r="B363" s="13">
        <v>12</v>
      </c>
      <c r="C363">
        <f>VLOOKUP('State Bond Rating'!Q14,Coding!M$3:N$16,2,FALSE)</f>
        <v>3</v>
      </c>
      <c r="D363">
        <f t="shared" si="95"/>
        <v>23</v>
      </c>
      <c r="E363" s="131">
        <f t="shared" si="96"/>
        <v>0.92</v>
      </c>
      <c r="F363">
        <f>VLOOKUP('State Bond Rating'!R14,Coding!P$3:Q$16,2,FALSE)</f>
        <v>3</v>
      </c>
      <c r="G363" s="126">
        <f t="shared" si="97"/>
        <v>33</v>
      </c>
      <c r="H363" s="129">
        <f t="shared" si="98"/>
        <v>0.94285714285714284</v>
      </c>
      <c r="I363">
        <f>VLOOKUP('State Bond Rating'!S14,Coding!S$3:T$16,2,FALSE)</f>
        <v>12</v>
      </c>
      <c r="J363" s="126">
        <f t="shared" si="99"/>
        <v>8</v>
      </c>
      <c r="K363" s="99">
        <f t="shared" si="100"/>
        <v>0.42105263157894735</v>
      </c>
      <c r="L363" s="97">
        <f>(E363+H363)/2</f>
        <v>0.93142857142857149</v>
      </c>
      <c r="M363" s="119">
        <v>0</v>
      </c>
      <c r="N363" s="70">
        <v>0</v>
      </c>
      <c r="O363" s="89">
        <v>0</v>
      </c>
      <c r="P363" s="89">
        <v>0</v>
      </c>
      <c r="Q363" s="89" t="str">
        <f t="shared" si="94"/>
        <v>000</v>
      </c>
      <c r="R363" s="89">
        <v>0</v>
      </c>
      <c r="S363" s="89">
        <f t="shared" si="101"/>
        <v>0</v>
      </c>
      <c r="T363" s="89">
        <f t="shared" si="102"/>
        <v>1</v>
      </c>
      <c r="U363" s="89">
        <f t="shared" si="103"/>
        <v>0</v>
      </c>
      <c r="V363" s="89">
        <f t="shared" si="104"/>
        <v>0</v>
      </c>
      <c r="W363" s="89">
        <f t="shared" si="105"/>
        <v>0</v>
      </c>
      <c r="X363" s="89">
        <f t="shared" si="106"/>
        <v>0</v>
      </c>
      <c r="Y363" s="71">
        <v>3</v>
      </c>
      <c r="Z363" s="85">
        <v>32580</v>
      </c>
      <c r="AA363">
        <v>0</v>
      </c>
      <c r="AB363" s="71">
        <v>1</v>
      </c>
      <c r="AC363" s="71">
        <v>1</v>
      </c>
      <c r="AD363" s="67">
        <v>2807.1320000000001</v>
      </c>
      <c r="AE363" s="76">
        <v>1505105</v>
      </c>
      <c r="AF363" s="67">
        <v>54507</v>
      </c>
      <c r="AG363" s="83">
        <v>0</v>
      </c>
      <c r="AH363" s="83">
        <v>0</v>
      </c>
      <c r="AI363" s="93">
        <v>3536574</v>
      </c>
      <c r="AJ363" s="93">
        <f t="shared" si="107"/>
        <v>3536.5740000000001</v>
      </c>
      <c r="AK363" s="117">
        <f t="shared" si="108"/>
        <v>6.4882932467389506E-2</v>
      </c>
      <c r="AL363" s="67">
        <v>2797</v>
      </c>
      <c r="AM363" s="100">
        <f t="shared" si="109"/>
        <v>5.1314510062927701</v>
      </c>
    </row>
    <row r="364" spans="1:39">
      <c r="A364" s="11">
        <v>2007</v>
      </c>
      <c r="B364" s="13">
        <v>13</v>
      </c>
      <c r="C364">
        <f>VLOOKUP('State Bond Rating'!Q15,Coding!M$3:N$16,2,FALSE)</f>
        <v>3</v>
      </c>
      <c r="D364">
        <f t="shared" si="95"/>
        <v>23</v>
      </c>
      <c r="E364" s="131">
        <f t="shared" si="96"/>
        <v>0.92</v>
      </c>
      <c r="F364">
        <f>VLOOKUP('State Bond Rating'!R15,Coding!P$3:Q$16,2,FALSE)</f>
        <v>4</v>
      </c>
      <c r="G364" s="126">
        <f t="shared" si="97"/>
        <v>32</v>
      </c>
      <c r="H364" s="129">
        <f t="shared" si="98"/>
        <v>0.91428571428571426</v>
      </c>
      <c r="I364">
        <f>VLOOKUP('State Bond Rating'!S15,Coding!S$3:T$16,2,FALSE)</f>
        <v>3</v>
      </c>
      <c r="J364" s="126">
        <f t="shared" si="99"/>
        <v>17</v>
      </c>
      <c r="K364" s="99">
        <f t="shared" si="100"/>
        <v>0.89473684210526316</v>
      </c>
      <c r="L364" s="97">
        <f>(E364+H364+K364)/3</f>
        <v>0.90967418546365908</v>
      </c>
      <c r="M364" s="119">
        <v>0</v>
      </c>
      <c r="N364" s="70">
        <v>1</v>
      </c>
      <c r="O364" s="89">
        <v>1</v>
      </c>
      <c r="P364" s="89">
        <v>1</v>
      </c>
      <c r="Q364" s="89" t="str">
        <f t="shared" si="94"/>
        <v>111</v>
      </c>
      <c r="R364" s="89">
        <v>1</v>
      </c>
      <c r="S364" s="89">
        <f t="shared" si="101"/>
        <v>1</v>
      </c>
      <c r="T364" s="89">
        <f t="shared" si="102"/>
        <v>0</v>
      </c>
      <c r="U364" s="89">
        <f t="shared" si="103"/>
        <v>0</v>
      </c>
      <c r="V364" s="89">
        <f t="shared" si="104"/>
        <v>0</v>
      </c>
      <c r="W364" s="89">
        <f t="shared" si="105"/>
        <v>0</v>
      </c>
      <c r="X364" s="89">
        <f t="shared" si="106"/>
        <v>0</v>
      </c>
      <c r="Y364" s="71">
        <v>4.5999999999999996</v>
      </c>
      <c r="Z364" s="85">
        <v>42265</v>
      </c>
      <c r="AA364">
        <v>0</v>
      </c>
      <c r="AB364" s="71">
        <v>1</v>
      </c>
      <c r="AC364" s="71">
        <v>1</v>
      </c>
      <c r="AD364" s="67">
        <v>54535.159</v>
      </c>
      <c r="AE364" s="76">
        <v>12695866</v>
      </c>
      <c r="AF364" s="67">
        <v>646665</v>
      </c>
      <c r="AG364" s="83">
        <v>0</v>
      </c>
      <c r="AH364" s="83">
        <v>0</v>
      </c>
      <c r="AI364" s="93">
        <v>30065517</v>
      </c>
      <c r="AJ364" s="93">
        <f t="shared" si="107"/>
        <v>30065.517</v>
      </c>
      <c r="AK364" s="117">
        <f t="shared" si="108"/>
        <v>4.6493187353575653E-2</v>
      </c>
      <c r="AL364" s="67">
        <v>4831</v>
      </c>
      <c r="AM364" s="100">
        <f t="shared" si="109"/>
        <v>0.74706378109221927</v>
      </c>
    </row>
    <row r="365" spans="1:39">
      <c r="A365" s="11">
        <v>2007</v>
      </c>
      <c r="B365" s="13">
        <v>14</v>
      </c>
      <c r="C365">
        <f>VLOOKUP('State Bond Rating'!Q16,Coding!M$3:N$16,2,FALSE)</f>
        <v>2</v>
      </c>
      <c r="D365">
        <f t="shared" si="95"/>
        <v>24</v>
      </c>
      <c r="E365" s="131">
        <f t="shared" si="96"/>
        <v>0.96</v>
      </c>
      <c r="F365">
        <f>VLOOKUP('State Bond Rating'!R16,Coding!P$3:Q$16,2,FALSE)</f>
        <v>2</v>
      </c>
      <c r="G365" s="126">
        <f t="shared" si="97"/>
        <v>34</v>
      </c>
      <c r="H365" s="129">
        <f t="shared" si="98"/>
        <v>0.97142857142857142</v>
      </c>
      <c r="I365">
        <f>VLOOKUP('State Bond Rating'!S16,Coding!S$3:T$16,2,FALSE)</f>
        <v>12</v>
      </c>
      <c r="J365" s="126">
        <f t="shared" si="99"/>
        <v>8</v>
      </c>
      <c r="K365" s="99">
        <f t="shared" si="100"/>
        <v>0.42105263157894735</v>
      </c>
      <c r="L365" s="97">
        <f>(E365+H365)/2</f>
        <v>0.96571428571428575</v>
      </c>
      <c r="M365" s="119">
        <v>0</v>
      </c>
      <c r="N365" s="70">
        <v>0</v>
      </c>
      <c r="O365" s="89">
        <v>1</v>
      </c>
      <c r="P365" s="89">
        <v>0</v>
      </c>
      <c r="Q365" s="89" t="str">
        <f t="shared" si="94"/>
        <v>010</v>
      </c>
      <c r="R365" s="89">
        <v>2</v>
      </c>
      <c r="S365" s="89">
        <f t="shared" si="101"/>
        <v>0</v>
      </c>
      <c r="T365" s="89">
        <f t="shared" si="102"/>
        <v>0</v>
      </c>
      <c r="U365" s="89">
        <f t="shared" si="103"/>
        <v>0</v>
      </c>
      <c r="V365" s="89">
        <v>1</v>
      </c>
      <c r="W365" s="89">
        <f t="shared" si="105"/>
        <v>0</v>
      </c>
      <c r="X365" s="89">
        <f t="shared" si="106"/>
        <v>1</v>
      </c>
      <c r="Y365" s="71">
        <v>5.0999999999999996</v>
      </c>
      <c r="Z365" s="85">
        <v>33717</v>
      </c>
      <c r="AA365">
        <v>0</v>
      </c>
      <c r="AB365" s="71">
        <v>1</v>
      </c>
      <c r="AC365" s="71">
        <v>1</v>
      </c>
      <c r="AD365" s="67">
        <v>19180.194</v>
      </c>
      <c r="AE365" s="76">
        <v>6379599</v>
      </c>
      <c r="AF365" s="67">
        <v>270245</v>
      </c>
      <c r="AG365" s="83">
        <v>0</v>
      </c>
      <c r="AH365" s="83">
        <v>0</v>
      </c>
      <c r="AI365" s="93">
        <v>14198709</v>
      </c>
      <c r="AJ365" s="93">
        <f t="shared" si="107"/>
        <v>14198.709000000001</v>
      </c>
      <c r="AK365" s="117">
        <f t="shared" si="108"/>
        <v>5.2540135802697556E-2</v>
      </c>
      <c r="AL365" s="67">
        <v>3087</v>
      </c>
      <c r="AM365" s="100">
        <f t="shared" si="109"/>
        <v>1.1422968047512443</v>
      </c>
    </row>
    <row r="366" spans="1:39">
      <c r="A366" s="11">
        <v>2007</v>
      </c>
      <c r="B366" s="13">
        <v>15</v>
      </c>
      <c r="C366">
        <f>VLOOKUP('State Bond Rating'!Q17,Coding!M$3:N$16,2,FALSE)</f>
        <v>2</v>
      </c>
      <c r="D366">
        <f t="shared" si="95"/>
        <v>24</v>
      </c>
      <c r="E366" s="131">
        <f t="shared" si="96"/>
        <v>0.96</v>
      </c>
      <c r="F366">
        <f>VLOOKUP('State Bond Rating'!R17,Coding!P$3:Q$16,2,FALSE)</f>
        <v>2</v>
      </c>
      <c r="G366" s="126">
        <f t="shared" si="97"/>
        <v>34</v>
      </c>
      <c r="H366" s="129">
        <f t="shared" si="98"/>
        <v>0.97142857142857142</v>
      </c>
      <c r="I366">
        <f>VLOOKUP('State Bond Rating'!S17,Coding!S$3:T$16,2,FALSE)</f>
        <v>2</v>
      </c>
      <c r="J366" s="126">
        <f t="shared" si="99"/>
        <v>18</v>
      </c>
      <c r="K366" s="99">
        <f t="shared" si="100"/>
        <v>0.94736842105263153</v>
      </c>
      <c r="L366" s="97">
        <f>(E366+H366+K366)/3</f>
        <v>0.95959899749373434</v>
      </c>
      <c r="M366" s="119">
        <v>0</v>
      </c>
      <c r="N366" s="70">
        <v>1</v>
      </c>
      <c r="O366" s="89">
        <v>1</v>
      </c>
      <c r="P366" s="89">
        <v>1</v>
      </c>
      <c r="Q366" s="89" t="str">
        <f t="shared" si="94"/>
        <v>111</v>
      </c>
      <c r="R366" s="89">
        <v>1</v>
      </c>
      <c r="S366" s="89">
        <f t="shared" si="101"/>
        <v>1</v>
      </c>
      <c r="T366" s="89">
        <f t="shared" si="102"/>
        <v>0</v>
      </c>
      <c r="U366" s="89">
        <f t="shared" si="103"/>
        <v>0</v>
      </c>
      <c r="V366" s="89">
        <f t="shared" si="104"/>
        <v>0</v>
      </c>
      <c r="W366" s="89">
        <f t="shared" si="105"/>
        <v>0</v>
      </c>
      <c r="X366" s="89">
        <f t="shared" si="106"/>
        <v>0</v>
      </c>
      <c r="Y366" s="71">
        <v>3.4</v>
      </c>
      <c r="Z366" s="85">
        <v>36681</v>
      </c>
      <c r="AA366">
        <v>0</v>
      </c>
      <c r="AB366" s="71">
        <v>1</v>
      </c>
      <c r="AC366" s="71">
        <v>1</v>
      </c>
      <c r="AD366" s="67">
        <v>6727.0649999999996</v>
      </c>
      <c r="AE366" s="76">
        <v>2999212</v>
      </c>
      <c r="AF366" s="67">
        <v>137598</v>
      </c>
      <c r="AG366" s="83">
        <v>0</v>
      </c>
      <c r="AH366" s="83">
        <v>0</v>
      </c>
      <c r="AI366" s="93">
        <v>6469752</v>
      </c>
      <c r="AJ366" s="93">
        <f t="shared" si="107"/>
        <v>6469.7520000000004</v>
      </c>
      <c r="AK366" s="117">
        <f t="shared" si="108"/>
        <v>4.7019229930667601E-2</v>
      </c>
      <c r="AL366" s="67">
        <v>6325</v>
      </c>
      <c r="AM366" s="100">
        <f t="shared" si="109"/>
        <v>4.5967237895899649</v>
      </c>
    </row>
    <row r="367" spans="1:39">
      <c r="A367" s="11">
        <v>2007</v>
      </c>
      <c r="B367" s="13">
        <v>16</v>
      </c>
      <c r="C367">
        <f>VLOOKUP('State Bond Rating'!Q18,Coding!M$3:N$16,2,FALSE)</f>
        <v>2</v>
      </c>
      <c r="D367">
        <f t="shared" si="95"/>
        <v>24</v>
      </c>
      <c r="E367" s="131">
        <f t="shared" si="96"/>
        <v>0.96</v>
      </c>
      <c r="F367">
        <f>VLOOKUP('State Bond Rating'!R18,Coding!P$3:Q$16,2,FALSE)</f>
        <v>2</v>
      </c>
      <c r="G367" s="126">
        <f t="shared" si="97"/>
        <v>34</v>
      </c>
      <c r="H367" s="129">
        <f t="shared" si="98"/>
        <v>0.97142857142857142</v>
      </c>
      <c r="I367">
        <f>VLOOKUP('State Bond Rating'!S18,Coding!S$3:T$16,2,FALSE)</f>
        <v>12</v>
      </c>
      <c r="J367" s="126">
        <f t="shared" si="99"/>
        <v>8</v>
      </c>
      <c r="K367" s="99">
        <f t="shared" si="100"/>
        <v>0.42105263157894735</v>
      </c>
      <c r="L367" s="97">
        <f>(E367+H367)/2</f>
        <v>0.96571428571428575</v>
      </c>
      <c r="M367" s="119">
        <v>0</v>
      </c>
      <c r="N367" s="70">
        <v>1</v>
      </c>
      <c r="O367" s="89">
        <v>0</v>
      </c>
      <c r="P367" s="89">
        <v>0</v>
      </c>
      <c r="Q367" s="89" t="str">
        <f t="shared" si="94"/>
        <v>100</v>
      </c>
      <c r="R367" s="89">
        <v>2</v>
      </c>
      <c r="S367" s="89">
        <f t="shared" si="101"/>
        <v>0</v>
      </c>
      <c r="T367" s="89">
        <f t="shared" si="102"/>
        <v>0</v>
      </c>
      <c r="U367" s="89">
        <f t="shared" si="103"/>
        <v>1</v>
      </c>
      <c r="V367" s="89">
        <f t="shared" si="104"/>
        <v>0</v>
      </c>
      <c r="W367" s="89">
        <f t="shared" si="105"/>
        <v>0</v>
      </c>
      <c r="X367" s="89">
        <f t="shared" si="106"/>
        <v>1</v>
      </c>
      <c r="Y367" s="71">
        <v>4.0999999999999996</v>
      </c>
      <c r="Z367" s="85">
        <v>37865</v>
      </c>
      <c r="AA367">
        <v>0</v>
      </c>
      <c r="AB367" s="71">
        <v>1</v>
      </c>
      <c r="AC367" s="71">
        <v>1</v>
      </c>
      <c r="AD367" s="67">
        <v>5893.9229999999998</v>
      </c>
      <c r="AE367" s="76">
        <v>2783785</v>
      </c>
      <c r="AF367" s="67">
        <v>122498</v>
      </c>
      <c r="AG367" s="83">
        <v>0</v>
      </c>
      <c r="AH367" s="83">
        <v>0</v>
      </c>
      <c r="AI367" s="93">
        <v>6893359</v>
      </c>
      <c r="AJ367" s="93">
        <f t="shared" si="107"/>
        <v>6893.3590000000004</v>
      </c>
      <c r="AK367" s="117">
        <f t="shared" si="108"/>
        <v>5.6273237114075336E-2</v>
      </c>
      <c r="AL367" s="67">
        <v>3279</v>
      </c>
      <c r="AM367" s="100">
        <f t="shared" si="109"/>
        <v>2.676778396381982</v>
      </c>
    </row>
    <row r="368" spans="1:39">
      <c r="A368" s="11">
        <v>2007</v>
      </c>
      <c r="B368" s="13">
        <v>17</v>
      </c>
      <c r="C368">
        <f>VLOOKUP('State Bond Rating'!Q19,Coding!M$3:N$16,2,FALSE)</f>
        <v>4</v>
      </c>
      <c r="D368">
        <f t="shared" si="95"/>
        <v>22</v>
      </c>
      <c r="E368" s="131">
        <f t="shared" si="96"/>
        <v>0.88</v>
      </c>
      <c r="F368">
        <f>VLOOKUP('State Bond Rating'!R19,Coding!P$3:Q$16,2,FALSE)</f>
        <v>3</v>
      </c>
      <c r="G368" s="126">
        <f t="shared" si="97"/>
        <v>33</v>
      </c>
      <c r="H368" s="129">
        <f t="shared" si="98"/>
        <v>0.94285714285714284</v>
      </c>
      <c r="I368">
        <f>VLOOKUP('State Bond Rating'!S19,Coding!S$3:T$16,2,FALSE)</f>
        <v>12</v>
      </c>
      <c r="J368" s="126">
        <f t="shared" si="99"/>
        <v>8</v>
      </c>
      <c r="K368" s="99">
        <f t="shared" si="100"/>
        <v>0.42105263157894735</v>
      </c>
      <c r="L368" s="97">
        <f>(E368+H368)/2</f>
        <v>0.91142857142857148</v>
      </c>
      <c r="M368" s="119">
        <v>0</v>
      </c>
      <c r="N368" s="70">
        <v>1</v>
      </c>
      <c r="O368" s="89">
        <v>1</v>
      </c>
      <c r="P368" s="89">
        <v>0</v>
      </c>
      <c r="Q368" s="89" t="str">
        <f t="shared" si="94"/>
        <v>110</v>
      </c>
      <c r="R368" s="89">
        <v>2</v>
      </c>
      <c r="S368" s="89">
        <f t="shared" si="101"/>
        <v>0</v>
      </c>
      <c r="T368" s="89">
        <f t="shared" si="102"/>
        <v>0</v>
      </c>
      <c r="U368" s="89">
        <v>1</v>
      </c>
      <c r="V368" s="89">
        <f t="shared" si="104"/>
        <v>0</v>
      </c>
      <c r="W368" s="89">
        <f t="shared" si="105"/>
        <v>0</v>
      </c>
      <c r="X368" s="89">
        <f t="shared" si="106"/>
        <v>1</v>
      </c>
      <c r="Y368" s="71">
        <v>5.6</v>
      </c>
      <c r="Z368" s="85">
        <v>31583</v>
      </c>
      <c r="AA368">
        <v>0</v>
      </c>
      <c r="AB368" s="71">
        <v>1</v>
      </c>
      <c r="AC368" s="71">
        <v>1</v>
      </c>
      <c r="AD368" s="67">
        <v>11645.948</v>
      </c>
      <c r="AE368" s="76">
        <v>4256672</v>
      </c>
      <c r="AF368" s="67">
        <v>155441</v>
      </c>
      <c r="AG368" s="83">
        <v>0</v>
      </c>
      <c r="AH368" s="83">
        <v>0</v>
      </c>
      <c r="AI368" s="93">
        <v>9895207</v>
      </c>
      <c r="AJ368" s="93">
        <f t="shared" si="107"/>
        <v>9895.2070000000003</v>
      </c>
      <c r="AK368" s="117">
        <f t="shared" si="108"/>
        <v>6.365892525138156E-2</v>
      </c>
      <c r="AL368" s="67">
        <v>2050</v>
      </c>
      <c r="AM368" s="100">
        <f t="shared" si="109"/>
        <v>1.318828365746489</v>
      </c>
    </row>
    <row r="369" spans="1:39">
      <c r="A369" s="11">
        <v>2007</v>
      </c>
      <c r="B369" s="13">
        <v>18</v>
      </c>
      <c r="C369">
        <f>VLOOKUP('State Bond Rating'!Q20,Coding!M$3:N$16,2,FALSE)</f>
        <v>6</v>
      </c>
      <c r="D369">
        <f t="shared" si="95"/>
        <v>20</v>
      </c>
      <c r="E369" s="131">
        <f t="shared" si="96"/>
        <v>0.8</v>
      </c>
      <c r="F369">
        <f>VLOOKUP('State Bond Rating'!R20,Coding!P$3:Q$16,2,FALSE)</f>
        <v>6</v>
      </c>
      <c r="G369" s="126">
        <f t="shared" si="97"/>
        <v>30</v>
      </c>
      <c r="H369" s="129">
        <f t="shared" si="98"/>
        <v>0.8571428571428571</v>
      </c>
      <c r="I369">
        <f>VLOOKUP('State Bond Rating'!S20,Coding!S$3:T$16,2,FALSE)</f>
        <v>6</v>
      </c>
      <c r="J369" s="126">
        <f t="shared" si="99"/>
        <v>14</v>
      </c>
      <c r="K369" s="99">
        <f t="shared" si="100"/>
        <v>0.73684210526315785</v>
      </c>
      <c r="L369" s="97">
        <f t="shared" ref="L369:L377" si="112">(E369+H369+K369)/3</f>
        <v>0.7979949874686717</v>
      </c>
      <c r="M369" s="119">
        <v>0</v>
      </c>
      <c r="N369" s="70">
        <v>1</v>
      </c>
      <c r="O369" s="89">
        <v>1</v>
      </c>
      <c r="P369" s="89">
        <v>1</v>
      </c>
      <c r="Q369" s="89" t="str">
        <f t="shared" si="94"/>
        <v>111</v>
      </c>
      <c r="R369" s="89">
        <v>1</v>
      </c>
      <c r="S369" s="89">
        <f t="shared" si="101"/>
        <v>1</v>
      </c>
      <c r="T369" s="89">
        <f t="shared" si="102"/>
        <v>0</v>
      </c>
      <c r="U369" s="89">
        <f t="shared" si="103"/>
        <v>0</v>
      </c>
      <c r="V369" s="89">
        <f t="shared" si="104"/>
        <v>0</v>
      </c>
      <c r="W369" s="89">
        <f t="shared" si="105"/>
        <v>0</v>
      </c>
      <c r="X369" s="89">
        <f t="shared" si="106"/>
        <v>0</v>
      </c>
      <c r="Y369" s="71">
        <v>3.7</v>
      </c>
      <c r="Z369" s="85">
        <v>35776</v>
      </c>
      <c r="AA369">
        <v>0</v>
      </c>
      <c r="AB369" s="71">
        <v>1</v>
      </c>
      <c r="AC369" s="71">
        <v>1</v>
      </c>
      <c r="AD369" s="67">
        <v>14019.28</v>
      </c>
      <c r="AE369" s="76">
        <v>4375581</v>
      </c>
      <c r="AF369" s="67">
        <v>209455</v>
      </c>
      <c r="AG369" s="83">
        <v>12</v>
      </c>
      <c r="AH369" s="83">
        <v>12</v>
      </c>
      <c r="AI369" s="93">
        <v>10973115</v>
      </c>
      <c r="AJ369" s="93">
        <f t="shared" si="107"/>
        <v>10973.115</v>
      </c>
      <c r="AK369" s="117">
        <f t="shared" si="108"/>
        <v>5.2388890215081994E-2</v>
      </c>
      <c r="AL369" s="67">
        <v>1578</v>
      </c>
      <c r="AM369" s="100">
        <f t="shared" si="109"/>
        <v>0.75338378171922371</v>
      </c>
    </row>
    <row r="370" spans="1:39">
      <c r="A370" s="11">
        <v>2007</v>
      </c>
      <c r="B370" s="13">
        <v>19</v>
      </c>
      <c r="C370">
        <f>VLOOKUP('State Bond Rating'!Q21,Coding!M$3:N$16,2,FALSE)</f>
        <v>3</v>
      </c>
      <c r="D370">
        <f t="shared" si="95"/>
        <v>23</v>
      </c>
      <c r="E370" s="131">
        <f t="shared" si="96"/>
        <v>0.92</v>
      </c>
      <c r="F370">
        <f>VLOOKUP('State Bond Rating'!R21,Coding!P$3:Q$16,2,FALSE)</f>
        <v>4</v>
      </c>
      <c r="G370" s="126">
        <f t="shared" si="97"/>
        <v>32</v>
      </c>
      <c r="H370" s="129">
        <f t="shared" si="98"/>
        <v>0.91428571428571426</v>
      </c>
      <c r="I370">
        <f>VLOOKUP('State Bond Rating'!S21,Coding!S$3:T$16,2,FALSE)</f>
        <v>3</v>
      </c>
      <c r="J370" s="126">
        <f t="shared" si="99"/>
        <v>17</v>
      </c>
      <c r="K370" s="99">
        <f t="shared" si="100"/>
        <v>0.89473684210526316</v>
      </c>
      <c r="L370" s="97">
        <f t="shared" si="112"/>
        <v>0.90967418546365908</v>
      </c>
      <c r="M370" s="119">
        <v>0</v>
      </c>
      <c r="N370" s="70">
        <v>1</v>
      </c>
      <c r="O370" s="89">
        <v>1</v>
      </c>
      <c r="P370" s="89">
        <v>1</v>
      </c>
      <c r="Q370" s="89" t="str">
        <f t="shared" si="94"/>
        <v>111</v>
      </c>
      <c r="R370" s="89">
        <v>1</v>
      </c>
      <c r="S370" s="89">
        <f t="shared" si="101"/>
        <v>1</v>
      </c>
      <c r="T370" s="89">
        <f t="shared" si="102"/>
        <v>0</v>
      </c>
      <c r="U370" s="89">
        <f t="shared" si="103"/>
        <v>0</v>
      </c>
      <c r="V370" s="89">
        <f t="shared" si="104"/>
        <v>0</v>
      </c>
      <c r="W370" s="89">
        <f t="shared" si="105"/>
        <v>0</v>
      </c>
      <c r="X370" s="89">
        <f t="shared" si="106"/>
        <v>0</v>
      </c>
      <c r="Y370" s="71">
        <v>4.4000000000000004</v>
      </c>
      <c r="Z370" s="85">
        <v>35558</v>
      </c>
      <c r="AA370">
        <v>0</v>
      </c>
      <c r="AB370" s="71">
        <v>1</v>
      </c>
      <c r="AC370" s="71">
        <v>1</v>
      </c>
      <c r="AD370" s="67">
        <v>5326.692</v>
      </c>
      <c r="AE370" s="76">
        <v>1327040</v>
      </c>
      <c r="AF370" s="67">
        <v>49452</v>
      </c>
      <c r="AG370" s="83">
        <v>8</v>
      </c>
      <c r="AH370" s="83">
        <v>8</v>
      </c>
      <c r="AI370" s="93">
        <v>3696065</v>
      </c>
      <c r="AJ370" s="93">
        <f t="shared" si="107"/>
        <v>3696.0650000000001</v>
      </c>
      <c r="AK370" s="117">
        <f t="shared" si="108"/>
        <v>7.4740455391086313E-2</v>
      </c>
      <c r="AL370" s="67">
        <v>781</v>
      </c>
      <c r="AM370" s="100">
        <f t="shared" si="109"/>
        <v>1.5793092291515005</v>
      </c>
    </row>
    <row r="371" spans="1:39">
      <c r="A371" s="11">
        <v>2007</v>
      </c>
      <c r="B371" s="13">
        <v>20</v>
      </c>
      <c r="C371">
        <f>VLOOKUP('State Bond Rating'!Q22,Coding!M$3:N$16,2,FALSE)</f>
        <v>1</v>
      </c>
      <c r="D371">
        <f t="shared" si="95"/>
        <v>25</v>
      </c>
      <c r="E371" s="131">
        <f t="shared" si="96"/>
        <v>1</v>
      </c>
      <c r="F371">
        <f>VLOOKUP('State Bond Rating'!R22,Coding!P$3:Q$16,2,FALSE)</f>
        <v>1</v>
      </c>
      <c r="G371" s="126">
        <f t="shared" si="97"/>
        <v>35</v>
      </c>
      <c r="H371" s="129">
        <f t="shared" si="98"/>
        <v>1</v>
      </c>
      <c r="I371">
        <f>VLOOKUP('State Bond Rating'!S22,Coding!S$3:T$16,2,FALSE)</f>
        <v>1</v>
      </c>
      <c r="J371" s="126">
        <f t="shared" si="99"/>
        <v>19</v>
      </c>
      <c r="K371" s="99">
        <f t="shared" si="100"/>
        <v>1</v>
      </c>
      <c r="L371" s="97">
        <f t="shared" si="112"/>
        <v>1</v>
      </c>
      <c r="M371" s="119">
        <v>0</v>
      </c>
      <c r="N371" s="70">
        <v>1</v>
      </c>
      <c r="O371" s="89">
        <v>1</v>
      </c>
      <c r="P371" s="89">
        <v>1</v>
      </c>
      <c r="Q371" s="89" t="str">
        <f t="shared" si="94"/>
        <v>111</v>
      </c>
      <c r="R371" s="89">
        <v>1</v>
      </c>
      <c r="S371" s="89">
        <f t="shared" si="101"/>
        <v>1</v>
      </c>
      <c r="T371" s="89">
        <f t="shared" si="102"/>
        <v>0</v>
      </c>
      <c r="U371" s="89">
        <f t="shared" si="103"/>
        <v>0</v>
      </c>
      <c r="V371" s="89">
        <f t="shared" si="104"/>
        <v>0</v>
      </c>
      <c r="W371" s="89">
        <f t="shared" si="105"/>
        <v>0</v>
      </c>
      <c r="X371" s="89">
        <f t="shared" si="106"/>
        <v>0</v>
      </c>
      <c r="Y371" s="71">
        <v>3.8</v>
      </c>
      <c r="Z371" s="85">
        <v>47365</v>
      </c>
      <c r="AA371">
        <v>0</v>
      </c>
      <c r="AB371" s="71">
        <v>1</v>
      </c>
      <c r="AC371" s="71">
        <v>1</v>
      </c>
      <c r="AD371" s="67">
        <v>20911.519</v>
      </c>
      <c r="AE371" s="76">
        <v>5653408</v>
      </c>
      <c r="AF371" s="67">
        <v>286687</v>
      </c>
      <c r="AG371" s="83">
        <v>0</v>
      </c>
      <c r="AH371" s="83">
        <v>0</v>
      </c>
      <c r="AI371" s="93">
        <v>15094183</v>
      </c>
      <c r="AJ371" s="93">
        <f t="shared" si="107"/>
        <v>15094.183000000001</v>
      </c>
      <c r="AK371" s="117">
        <f t="shared" si="108"/>
        <v>5.2650392239620217E-2</v>
      </c>
      <c r="AL371" s="67">
        <v>760</v>
      </c>
      <c r="AM371" s="100">
        <f t="shared" si="109"/>
        <v>0.26509747564416941</v>
      </c>
    </row>
    <row r="372" spans="1:39">
      <c r="A372" s="11">
        <v>2007</v>
      </c>
      <c r="B372" s="13">
        <v>21</v>
      </c>
      <c r="C372">
        <f>VLOOKUP('State Bond Rating'!Q23,Coding!M$3:N$16,2,FALSE)</f>
        <v>3</v>
      </c>
      <c r="D372">
        <f t="shared" si="95"/>
        <v>23</v>
      </c>
      <c r="E372" s="131">
        <f t="shared" si="96"/>
        <v>0.92</v>
      </c>
      <c r="F372">
        <f>VLOOKUP('State Bond Rating'!R23,Coding!P$3:Q$16,2,FALSE)</f>
        <v>3</v>
      </c>
      <c r="G372" s="126">
        <f t="shared" si="97"/>
        <v>33</v>
      </c>
      <c r="H372" s="129">
        <f t="shared" si="98"/>
        <v>0.94285714285714284</v>
      </c>
      <c r="I372">
        <f>VLOOKUP('State Bond Rating'!S23,Coding!S$3:T$16,2,FALSE)</f>
        <v>3</v>
      </c>
      <c r="J372" s="126">
        <f t="shared" si="99"/>
        <v>17</v>
      </c>
      <c r="K372" s="99">
        <f t="shared" si="100"/>
        <v>0.89473684210526316</v>
      </c>
      <c r="L372" s="97">
        <f t="shared" si="112"/>
        <v>0.91919799498746879</v>
      </c>
      <c r="M372" s="119">
        <v>0</v>
      </c>
      <c r="N372" s="70">
        <v>1</v>
      </c>
      <c r="O372" s="89">
        <v>1</v>
      </c>
      <c r="P372" s="89">
        <v>1</v>
      </c>
      <c r="Q372" s="89" t="str">
        <f t="shared" si="94"/>
        <v>111</v>
      </c>
      <c r="R372" s="89">
        <v>1</v>
      </c>
      <c r="S372" s="89">
        <f t="shared" si="101"/>
        <v>1</v>
      </c>
      <c r="T372" s="89">
        <f t="shared" si="102"/>
        <v>0</v>
      </c>
      <c r="U372" s="89">
        <f t="shared" si="103"/>
        <v>0</v>
      </c>
      <c r="V372" s="89">
        <f t="shared" si="104"/>
        <v>0</v>
      </c>
      <c r="W372" s="89">
        <f t="shared" si="105"/>
        <v>0</v>
      </c>
      <c r="X372" s="89">
        <f t="shared" si="106"/>
        <v>0</v>
      </c>
      <c r="Y372" s="71">
        <v>5.3</v>
      </c>
      <c r="Z372" s="85">
        <v>50417</v>
      </c>
      <c r="AA372">
        <v>0</v>
      </c>
      <c r="AB372" s="71">
        <v>1</v>
      </c>
      <c r="AC372" s="71">
        <v>1</v>
      </c>
      <c r="AD372" s="67">
        <v>68447.547000000006</v>
      </c>
      <c r="AE372" s="76">
        <v>6431559</v>
      </c>
      <c r="AF372" s="67">
        <v>378864</v>
      </c>
      <c r="AG372" s="83">
        <v>0</v>
      </c>
      <c r="AH372" s="83">
        <v>0</v>
      </c>
      <c r="AI372" s="93">
        <v>20691368</v>
      </c>
      <c r="AJ372" s="93">
        <f t="shared" si="107"/>
        <v>20691.367999999999</v>
      </c>
      <c r="AK372" s="117">
        <f t="shared" si="108"/>
        <v>5.4614236243084584E-2</v>
      </c>
      <c r="AL372" s="67">
        <v>1055</v>
      </c>
      <c r="AM372" s="100">
        <f t="shared" si="109"/>
        <v>0.27846403986654839</v>
      </c>
    </row>
    <row r="373" spans="1:39">
      <c r="A373" s="11">
        <v>2007</v>
      </c>
      <c r="B373" s="13">
        <v>22</v>
      </c>
      <c r="C373">
        <v>4</v>
      </c>
      <c r="D373">
        <f t="shared" si="95"/>
        <v>22</v>
      </c>
      <c r="E373" s="131">
        <f t="shared" si="96"/>
        <v>0.88</v>
      </c>
      <c r="F373">
        <f>VLOOKUP('State Bond Rating'!R24,Coding!P$3:Q$16,2,FALSE)</f>
        <v>4</v>
      </c>
      <c r="G373" s="126">
        <f t="shared" si="97"/>
        <v>32</v>
      </c>
      <c r="H373" s="129">
        <f t="shared" si="98"/>
        <v>0.91428571428571426</v>
      </c>
      <c r="I373">
        <f>VLOOKUP('State Bond Rating'!S24,Coding!S$3:T$16,2,FALSE)</f>
        <v>4</v>
      </c>
      <c r="J373" s="126">
        <f t="shared" si="99"/>
        <v>16</v>
      </c>
      <c r="K373" s="99">
        <f t="shared" si="100"/>
        <v>0.84210526315789469</v>
      </c>
      <c r="L373" s="97">
        <f t="shared" si="112"/>
        <v>0.87879699248120302</v>
      </c>
      <c r="M373" s="119">
        <v>0</v>
      </c>
      <c r="N373" s="70">
        <v>1</v>
      </c>
      <c r="O373" s="89">
        <v>1</v>
      </c>
      <c r="P373" s="89">
        <v>0</v>
      </c>
      <c r="Q373" s="89" t="str">
        <f t="shared" si="94"/>
        <v>110</v>
      </c>
      <c r="R373" s="89">
        <v>2</v>
      </c>
      <c r="S373" s="89">
        <f t="shared" si="101"/>
        <v>0</v>
      </c>
      <c r="T373" s="89">
        <f t="shared" si="102"/>
        <v>0</v>
      </c>
      <c r="U373" s="89">
        <v>1</v>
      </c>
      <c r="V373" s="89">
        <f t="shared" si="104"/>
        <v>0</v>
      </c>
      <c r="W373" s="89">
        <f t="shared" si="105"/>
        <v>0</v>
      </c>
      <c r="X373" s="89">
        <f t="shared" si="106"/>
        <v>1</v>
      </c>
      <c r="Y373" s="71">
        <v>6.9</v>
      </c>
      <c r="Z373" s="85">
        <v>34691</v>
      </c>
      <c r="AA373">
        <v>0</v>
      </c>
      <c r="AB373" s="71">
        <v>1</v>
      </c>
      <c r="AC373" s="71">
        <v>1</v>
      </c>
      <c r="AD373" s="67">
        <v>28586.135999999999</v>
      </c>
      <c r="AE373" s="76">
        <v>10001284</v>
      </c>
      <c r="AF373" s="67">
        <v>401522</v>
      </c>
      <c r="AG373" s="83">
        <v>6</v>
      </c>
      <c r="AH373" s="83">
        <v>8</v>
      </c>
      <c r="AI373" s="93">
        <v>23848753</v>
      </c>
      <c r="AJ373" s="93">
        <f t="shared" si="107"/>
        <v>23848.753000000001</v>
      </c>
      <c r="AK373" s="117">
        <f t="shared" si="108"/>
        <v>5.9395881172140008E-2</v>
      </c>
      <c r="AL373" s="67">
        <v>2623</v>
      </c>
      <c r="AM373" s="100">
        <f t="shared" si="109"/>
        <v>0.65326432922729016</v>
      </c>
    </row>
    <row r="374" spans="1:39">
      <c r="A374" s="11">
        <v>2007</v>
      </c>
      <c r="B374" s="13">
        <v>23</v>
      </c>
      <c r="C374">
        <f>VLOOKUP('State Bond Rating'!Q25,Coding!M$3:N$16,2,FALSE)</f>
        <v>1</v>
      </c>
      <c r="D374">
        <f t="shared" si="95"/>
        <v>25</v>
      </c>
      <c r="E374" s="131">
        <f t="shared" si="96"/>
        <v>1</v>
      </c>
      <c r="F374">
        <f>VLOOKUP('State Bond Rating'!R25,Coding!P$3:Q$16,2,FALSE)</f>
        <v>2</v>
      </c>
      <c r="G374" s="126">
        <f t="shared" si="97"/>
        <v>34</v>
      </c>
      <c r="H374" s="129">
        <f t="shared" si="98"/>
        <v>0.97142857142857142</v>
      </c>
      <c r="I374">
        <f>VLOOKUP('State Bond Rating'!S25,Coding!S$3:T$16,2,FALSE)</f>
        <v>1</v>
      </c>
      <c r="J374" s="126">
        <f t="shared" si="99"/>
        <v>19</v>
      </c>
      <c r="K374" s="99">
        <f t="shared" si="100"/>
        <v>1</v>
      </c>
      <c r="L374" s="97">
        <f t="shared" si="112"/>
        <v>0.99047619047619051</v>
      </c>
      <c r="M374" s="119">
        <v>0</v>
      </c>
      <c r="N374" s="70">
        <v>0</v>
      </c>
      <c r="O374" s="89">
        <v>1</v>
      </c>
      <c r="P374" s="89">
        <v>1</v>
      </c>
      <c r="Q374" s="89" t="str">
        <f t="shared" si="94"/>
        <v>011</v>
      </c>
      <c r="R374" s="89">
        <v>2</v>
      </c>
      <c r="S374" s="89">
        <f t="shared" si="101"/>
        <v>0</v>
      </c>
      <c r="T374" s="89">
        <f t="shared" si="102"/>
        <v>0</v>
      </c>
      <c r="U374" s="89">
        <f t="shared" si="103"/>
        <v>0</v>
      </c>
      <c r="V374" s="89">
        <v>1</v>
      </c>
      <c r="W374" s="89">
        <f t="shared" si="105"/>
        <v>0</v>
      </c>
      <c r="X374" s="89">
        <f t="shared" si="106"/>
        <v>1</v>
      </c>
      <c r="Y374" s="71">
        <v>4.4000000000000004</v>
      </c>
      <c r="Z374" s="85">
        <v>41258</v>
      </c>
      <c r="AA374">
        <v>0</v>
      </c>
      <c r="AB374" s="71">
        <v>1</v>
      </c>
      <c r="AC374" s="71">
        <v>1</v>
      </c>
      <c r="AD374" s="67">
        <v>8866.6110000000008</v>
      </c>
      <c r="AE374" s="76">
        <v>5207203</v>
      </c>
      <c r="AF374" s="67">
        <v>258917</v>
      </c>
      <c r="AG374" s="83">
        <v>0</v>
      </c>
      <c r="AH374" s="83">
        <v>0</v>
      </c>
      <c r="AI374" s="93">
        <v>17768434</v>
      </c>
      <c r="AJ374" s="93">
        <f t="shared" si="107"/>
        <v>17768.434000000001</v>
      </c>
      <c r="AK374" s="117">
        <f t="shared" si="108"/>
        <v>6.8625984388819589E-2</v>
      </c>
      <c r="AL374" s="67">
        <v>4635</v>
      </c>
      <c r="AM374" s="100">
        <f t="shared" si="109"/>
        <v>1.7901489666572685</v>
      </c>
    </row>
    <row r="375" spans="1:39">
      <c r="A375" s="11">
        <v>2007</v>
      </c>
      <c r="B375" s="13">
        <v>24</v>
      </c>
      <c r="C375">
        <f>VLOOKUP('State Bond Rating'!Q26,Coding!M$3:N$16,2,FALSE)</f>
        <v>3</v>
      </c>
      <c r="D375">
        <f t="shared" si="95"/>
        <v>23</v>
      </c>
      <c r="E375" s="131">
        <f t="shared" si="96"/>
        <v>0.92</v>
      </c>
      <c r="F375">
        <f>VLOOKUP('State Bond Rating'!R26,Coding!P$3:Q$16,2,FALSE)</f>
        <v>4</v>
      </c>
      <c r="G375" s="126">
        <f t="shared" si="97"/>
        <v>32</v>
      </c>
      <c r="H375" s="129">
        <f t="shared" si="98"/>
        <v>0.91428571428571426</v>
      </c>
      <c r="I375">
        <f>VLOOKUP('State Bond Rating'!S26,Coding!S$3:T$16,2,FALSE)</f>
        <v>3</v>
      </c>
      <c r="J375" s="126">
        <f t="shared" si="99"/>
        <v>17</v>
      </c>
      <c r="K375" s="99">
        <f t="shared" si="100"/>
        <v>0.89473684210526316</v>
      </c>
      <c r="L375" s="97">
        <f t="shared" si="112"/>
        <v>0.90967418546365908</v>
      </c>
      <c r="M375" s="119">
        <v>0</v>
      </c>
      <c r="N375" s="70">
        <v>0</v>
      </c>
      <c r="O375" s="89">
        <v>1</v>
      </c>
      <c r="P375" s="89">
        <v>0</v>
      </c>
      <c r="Q375" s="89" t="str">
        <f t="shared" si="94"/>
        <v>010</v>
      </c>
      <c r="R375" s="89">
        <v>2</v>
      </c>
      <c r="S375" s="89">
        <f t="shared" si="101"/>
        <v>0</v>
      </c>
      <c r="T375" s="89">
        <f t="shared" si="102"/>
        <v>0</v>
      </c>
      <c r="U375" s="89">
        <f t="shared" si="103"/>
        <v>0</v>
      </c>
      <c r="V375" s="89">
        <v>1</v>
      </c>
      <c r="W375" s="89">
        <f t="shared" si="105"/>
        <v>0</v>
      </c>
      <c r="X375" s="89">
        <f t="shared" si="106"/>
        <v>1</v>
      </c>
      <c r="Y375" s="71">
        <v>6.2</v>
      </c>
      <c r="Z375" s="85">
        <v>29237</v>
      </c>
      <c r="AA375">
        <v>0</v>
      </c>
      <c r="AB375" s="71">
        <v>1</v>
      </c>
      <c r="AC375" s="71">
        <v>1</v>
      </c>
      <c r="AD375" s="67">
        <v>5858.34</v>
      </c>
      <c r="AE375" s="76">
        <v>2928350</v>
      </c>
      <c r="AF375" s="67">
        <v>91422</v>
      </c>
      <c r="AG375" s="83">
        <v>0</v>
      </c>
      <c r="AH375" s="83">
        <v>0</v>
      </c>
      <c r="AI375" s="93">
        <v>6481876</v>
      </c>
      <c r="AJ375" s="93">
        <f t="shared" si="107"/>
        <v>6481.8760000000002</v>
      </c>
      <c r="AK375" s="117">
        <f t="shared" si="108"/>
        <v>7.0900614731683839E-2</v>
      </c>
      <c r="AL375" s="67">
        <v>1867</v>
      </c>
      <c r="AM375" s="100">
        <f t="shared" si="109"/>
        <v>2.0421780315460172</v>
      </c>
    </row>
    <row r="376" spans="1:39">
      <c r="A376" s="11">
        <v>2007</v>
      </c>
      <c r="B376" s="13">
        <v>25</v>
      </c>
      <c r="C376">
        <f>VLOOKUP('State Bond Rating'!Q27,Coding!M$3:N$16,2,FALSE)</f>
        <v>1</v>
      </c>
      <c r="D376">
        <f t="shared" si="95"/>
        <v>25</v>
      </c>
      <c r="E376" s="131">
        <f t="shared" si="96"/>
        <v>1</v>
      </c>
      <c r="F376">
        <f>VLOOKUP('State Bond Rating'!R27,Coding!P$3:Q$16,2,FALSE)</f>
        <v>1</v>
      </c>
      <c r="G376" s="126">
        <f t="shared" si="97"/>
        <v>35</v>
      </c>
      <c r="H376" s="129">
        <f t="shared" si="98"/>
        <v>1</v>
      </c>
      <c r="I376">
        <f>VLOOKUP('State Bond Rating'!S27,Coding!S$3:T$16,2,FALSE)</f>
        <v>1</v>
      </c>
      <c r="J376" s="126">
        <f t="shared" si="99"/>
        <v>19</v>
      </c>
      <c r="K376" s="99">
        <f t="shared" si="100"/>
        <v>1</v>
      </c>
      <c r="L376" s="97">
        <f t="shared" si="112"/>
        <v>1</v>
      </c>
      <c r="M376" s="119">
        <v>0</v>
      </c>
      <c r="N376" s="70">
        <v>0</v>
      </c>
      <c r="O376" s="89">
        <v>0</v>
      </c>
      <c r="P376" s="89">
        <v>0</v>
      </c>
      <c r="Q376" s="89" t="str">
        <f t="shared" si="94"/>
        <v>000</v>
      </c>
      <c r="R376" s="89">
        <v>0</v>
      </c>
      <c r="S376" s="89">
        <f t="shared" si="101"/>
        <v>0</v>
      </c>
      <c r="T376" s="89">
        <f t="shared" si="102"/>
        <v>1</v>
      </c>
      <c r="U376" s="89">
        <f t="shared" si="103"/>
        <v>0</v>
      </c>
      <c r="V376" s="89">
        <f t="shared" si="104"/>
        <v>0</v>
      </c>
      <c r="W376" s="89">
        <f t="shared" si="105"/>
        <v>0</v>
      </c>
      <c r="X376" s="89">
        <f t="shared" si="106"/>
        <v>0</v>
      </c>
      <c r="Y376" s="71">
        <v>4.5999999999999996</v>
      </c>
      <c r="Z376" s="85">
        <v>35562</v>
      </c>
      <c r="AA376">
        <v>0</v>
      </c>
      <c r="AB376" s="71">
        <v>1</v>
      </c>
      <c r="AC376" s="71">
        <v>1</v>
      </c>
      <c r="AD376" s="67">
        <v>18715.821</v>
      </c>
      <c r="AE376" s="76">
        <v>5887612</v>
      </c>
      <c r="AF376" s="67">
        <v>240613</v>
      </c>
      <c r="AG376" s="83">
        <v>8</v>
      </c>
      <c r="AH376" s="83">
        <v>8</v>
      </c>
      <c r="AI376" s="93">
        <v>10705687</v>
      </c>
      <c r="AJ376" s="93">
        <f t="shared" si="107"/>
        <v>10705.687</v>
      </c>
      <c r="AK376" s="117">
        <f t="shared" si="108"/>
        <v>4.4493385644167188E-2</v>
      </c>
      <c r="AL376" s="67">
        <v>2892</v>
      </c>
      <c r="AM376" s="100">
        <f t="shared" si="109"/>
        <v>1.2019300702788294</v>
      </c>
    </row>
    <row r="377" spans="1:39">
      <c r="A377" s="11">
        <v>2007</v>
      </c>
      <c r="B377" s="13">
        <v>26</v>
      </c>
      <c r="C377">
        <f>VLOOKUP('State Bond Rating'!Q28,Coding!M$3:N$16,2,FALSE)</f>
        <v>4</v>
      </c>
      <c r="D377">
        <f t="shared" si="95"/>
        <v>22</v>
      </c>
      <c r="E377" s="131">
        <f t="shared" si="96"/>
        <v>0.88</v>
      </c>
      <c r="F377">
        <f>VLOOKUP('State Bond Rating'!R28,Coding!P$3:Q$16,2,FALSE)</f>
        <v>3</v>
      </c>
      <c r="G377" s="126">
        <f t="shared" si="97"/>
        <v>33</v>
      </c>
      <c r="H377" s="129">
        <f t="shared" si="98"/>
        <v>0.94285714285714284</v>
      </c>
      <c r="I377">
        <f>VLOOKUP('State Bond Rating'!S28,Coding!S$3:T$16,2,FALSE)</f>
        <v>3</v>
      </c>
      <c r="J377" s="126">
        <f t="shared" si="99"/>
        <v>17</v>
      </c>
      <c r="K377" s="99">
        <f t="shared" si="100"/>
        <v>0.89473684210526316</v>
      </c>
      <c r="L377" s="97">
        <f t="shared" si="112"/>
        <v>0.90586466165413537</v>
      </c>
      <c r="M377" s="119">
        <v>0</v>
      </c>
      <c r="N377" s="70">
        <v>1</v>
      </c>
      <c r="O377" s="89">
        <v>0</v>
      </c>
      <c r="P377" s="89">
        <v>1</v>
      </c>
      <c r="Q377" s="89" t="str">
        <f t="shared" si="94"/>
        <v>101</v>
      </c>
      <c r="R377" s="89">
        <v>2</v>
      </c>
      <c r="S377" s="89">
        <f t="shared" si="101"/>
        <v>0</v>
      </c>
      <c r="T377" s="89">
        <f t="shared" si="102"/>
        <v>0</v>
      </c>
      <c r="U377" s="89">
        <v>1</v>
      </c>
      <c r="V377" s="89">
        <f t="shared" si="104"/>
        <v>0</v>
      </c>
      <c r="W377" s="89">
        <f t="shared" si="105"/>
        <v>0</v>
      </c>
      <c r="X377" s="89">
        <f t="shared" si="106"/>
        <v>1</v>
      </c>
      <c r="Y377" s="71">
        <v>2.7</v>
      </c>
      <c r="Z377" s="85">
        <v>33803</v>
      </c>
      <c r="AA377">
        <v>0</v>
      </c>
      <c r="AB377" s="71">
        <v>1</v>
      </c>
      <c r="AC377" s="71">
        <v>1</v>
      </c>
      <c r="AD377" s="67">
        <v>4800.9930000000004</v>
      </c>
      <c r="AE377" s="76">
        <v>964706</v>
      </c>
      <c r="AF377" s="67">
        <v>35947</v>
      </c>
      <c r="AG377" s="83">
        <v>8</v>
      </c>
      <c r="AH377" s="83">
        <v>8</v>
      </c>
      <c r="AI377" s="93">
        <v>2319992</v>
      </c>
      <c r="AJ377" s="93">
        <f t="shared" si="107"/>
        <v>2319.9920000000002</v>
      </c>
      <c r="AK377" s="117">
        <f t="shared" si="108"/>
        <v>6.4539238323086778E-2</v>
      </c>
      <c r="AL377" s="67">
        <v>1231</v>
      </c>
      <c r="AM377" s="100">
        <f t="shared" si="109"/>
        <v>3.4244860489053326</v>
      </c>
    </row>
    <row r="378" spans="1:39">
      <c r="A378" s="11">
        <v>2007</v>
      </c>
      <c r="B378" s="13">
        <v>27</v>
      </c>
      <c r="C378">
        <f>VLOOKUP('State Bond Rating'!Q29,Coding!M$3:N$16,2,FALSE)</f>
        <v>2</v>
      </c>
      <c r="D378">
        <f t="shared" si="95"/>
        <v>24</v>
      </c>
      <c r="E378" s="131">
        <f t="shared" si="96"/>
        <v>0.96</v>
      </c>
      <c r="F378">
        <f>VLOOKUP('State Bond Rating'!R29,Coding!P$3:Q$16,2,FALSE)</f>
        <v>12</v>
      </c>
      <c r="G378" s="126">
        <f t="shared" si="97"/>
        <v>24</v>
      </c>
      <c r="H378" s="129">
        <f t="shared" si="98"/>
        <v>0.68571428571428572</v>
      </c>
      <c r="I378">
        <f>VLOOKUP('State Bond Rating'!S29,Coding!S$3:T$16,2,FALSE)</f>
        <v>12</v>
      </c>
      <c r="J378" s="126">
        <f t="shared" si="99"/>
        <v>8</v>
      </c>
      <c r="K378" s="99">
        <f t="shared" si="100"/>
        <v>0.42105263157894735</v>
      </c>
      <c r="L378" s="97">
        <f>E378</f>
        <v>0.96</v>
      </c>
      <c r="M378" s="119">
        <v>0</v>
      </c>
      <c r="N378" s="70">
        <v>0</v>
      </c>
      <c r="O378" s="89">
        <v>3</v>
      </c>
      <c r="P378" s="89">
        <v>3</v>
      </c>
      <c r="Q378" s="89" t="str">
        <f t="shared" si="94"/>
        <v>033</v>
      </c>
      <c r="R378" s="89">
        <v>2</v>
      </c>
      <c r="S378" s="89">
        <f t="shared" si="101"/>
        <v>0</v>
      </c>
      <c r="T378" s="89">
        <f t="shared" si="102"/>
        <v>0</v>
      </c>
      <c r="U378" s="89">
        <f t="shared" si="103"/>
        <v>0</v>
      </c>
      <c r="V378" s="89">
        <v>1</v>
      </c>
      <c r="W378" s="89">
        <f t="shared" si="105"/>
        <v>0</v>
      </c>
      <c r="X378" s="89">
        <f t="shared" si="106"/>
        <v>1</v>
      </c>
      <c r="Y378" s="71">
        <v>3</v>
      </c>
      <c r="Z378" s="85">
        <v>38082</v>
      </c>
      <c r="AA378">
        <v>0</v>
      </c>
      <c r="AB378" s="71">
        <v>1</v>
      </c>
      <c r="AC378" s="71">
        <v>1</v>
      </c>
      <c r="AD378" s="67">
        <v>2331.7109999999998</v>
      </c>
      <c r="AE378" s="76">
        <v>1783440</v>
      </c>
      <c r="AF378" s="67">
        <v>81926</v>
      </c>
      <c r="AG378" s="83">
        <v>0</v>
      </c>
      <c r="AH378" s="83">
        <v>8</v>
      </c>
      <c r="AI378" s="93">
        <v>4122427</v>
      </c>
      <c r="AJ378" s="93">
        <f t="shared" si="107"/>
        <v>4122.4269999999997</v>
      </c>
      <c r="AK378" s="117">
        <f t="shared" si="108"/>
        <v>5.0318909747821203E-2</v>
      </c>
      <c r="AL378" s="67">
        <v>4779</v>
      </c>
      <c r="AM378" s="100">
        <f t="shared" si="109"/>
        <v>5.8333129897712572</v>
      </c>
    </row>
    <row r="379" spans="1:39">
      <c r="A379" s="11">
        <v>2007</v>
      </c>
      <c r="B379" s="13">
        <v>28</v>
      </c>
      <c r="C379">
        <f>VLOOKUP('State Bond Rating'!Q30,Coding!M$3:N$16,2,FALSE)</f>
        <v>2</v>
      </c>
      <c r="D379">
        <f t="shared" si="95"/>
        <v>24</v>
      </c>
      <c r="E379" s="131">
        <f t="shared" si="96"/>
        <v>0.96</v>
      </c>
      <c r="F379">
        <f>VLOOKUP('State Bond Rating'!R30,Coding!P$3:Q$16,2,FALSE)</f>
        <v>2</v>
      </c>
      <c r="G379" s="126">
        <f t="shared" si="97"/>
        <v>34</v>
      </c>
      <c r="H379" s="129">
        <f t="shared" si="98"/>
        <v>0.97142857142857142</v>
      </c>
      <c r="I379">
        <f>VLOOKUP('State Bond Rating'!S30,Coding!S$3:T$16,2,FALSE)</f>
        <v>2</v>
      </c>
      <c r="J379" s="126">
        <f t="shared" si="99"/>
        <v>18</v>
      </c>
      <c r="K379" s="99">
        <f t="shared" si="100"/>
        <v>0.94736842105263153</v>
      </c>
      <c r="L379" s="97">
        <f>(E379+H379+K379)/3</f>
        <v>0.95959899749373434</v>
      </c>
      <c r="M379" s="119">
        <v>0</v>
      </c>
      <c r="N379" s="70">
        <v>0</v>
      </c>
      <c r="O379" s="89">
        <v>1</v>
      </c>
      <c r="P379" s="89">
        <v>0</v>
      </c>
      <c r="Q379" s="89" t="str">
        <f t="shared" si="94"/>
        <v>010</v>
      </c>
      <c r="R379" s="89">
        <v>2</v>
      </c>
      <c r="S379" s="89">
        <f t="shared" si="101"/>
        <v>0</v>
      </c>
      <c r="T379" s="89">
        <f t="shared" si="102"/>
        <v>0</v>
      </c>
      <c r="U379" s="89">
        <f t="shared" si="103"/>
        <v>0</v>
      </c>
      <c r="V379" s="89">
        <v>1</v>
      </c>
      <c r="W379" s="89">
        <f t="shared" si="105"/>
        <v>0</v>
      </c>
      <c r="X379" s="89">
        <f t="shared" si="106"/>
        <v>1</v>
      </c>
      <c r="Y379" s="71">
        <v>4.5</v>
      </c>
      <c r="Z379" s="85">
        <v>40137</v>
      </c>
      <c r="AA379">
        <v>0</v>
      </c>
      <c r="AB379" s="71">
        <v>1</v>
      </c>
      <c r="AC379" s="71">
        <v>1</v>
      </c>
      <c r="AD379" s="67">
        <v>4140.91</v>
      </c>
      <c r="AE379" s="76">
        <v>2601072</v>
      </c>
      <c r="AF379" s="67">
        <v>132167</v>
      </c>
      <c r="AG379" s="83">
        <v>0</v>
      </c>
      <c r="AH379" s="83">
        <v>0</v>
      </c>
      <c r="AI379" s="93">
        <v>6304752</v>
      </c>
      <c r="AJ379" s="93">
        <f t="shared" si="107"/>
        <v>6304.7520000000004</v>
      </c>
      <c r="AK379" s="117">
        <f t="shared" si="108"/>
        <v>4.7702921304107686E-2</v>
      </c>
      <c r="AL379" s="67">
        <v>217</v>
      </c>
      <c r="AM379" s="100">
        <f t="shared" si="109"/>
        <v>0.16418621895026747</v>
      </c>
    </row>
    <row r="380" spans="1:39">
      <c r="A380" s="11">
        <v>2007</v>
      </c>
      <c r="B380" s="13">
        <v>29</v>
      </c>
      <c r="C380">
        <f>VLOOKUP('State Bond Rating'!Q31,Coding!M$3:N$16,2,FALSE)</f>
        <v>3</v>
      </c>
      <c r="D380">
        <f t="shared" si="95"/>
        <v>23</v>
      </c>
      <c r="E380" s="131">
        <f t="shared" si="96"/>
        <v>0.92</v>
      </c>
      <c r="F380">
        <f>VLOOKUP('State Bond Rating'!R31,Coding!P$3:Q$16,2,FALSE)</f>
        <v>3</v>
      </c>
      <c r="G380" s="126">
        <f t="shared" si="97"/>
        <v>33</v>
      </c>
      <c r="H380" s="129">
        <f t="shared" si="98"/>
        <v>0.94285714285714284</v>
      </c>
      <c r="I380">
        <f>VLOOKUP('State Bond Rating'!S31,Coding!S$3:T$16,2,FALSE)</f>
        <v>3</v>
      </c>
      <c r="J380" s="126">
        <f t="shared" si="99"/>
        <v>17</v>
      </c>
      <c r="K380" s="99">
        <f t="shared" si="100"/>
        <v>0.89473684210526316</v>
      </c>
      <c r="L380" s="97">
        <f>(E380+H380+K380)/3</f>
        <v>0.91919799498746879</v>
      </c>
      <c r="M380" s="119">
        <v>0</v>
      </c>
      <c r="N380" s="70">
        <v>1</v>
      </c>
      <c r="O380" s="89">
        <v>1</v>
      </c>
      <c r="P380" s="89">
        <v>1</v>
      </c>
      <c r="Q380" s="89" t="str">
        <f t="shared" si="94"/>
        <v>111</v>
      </c>
      <c r="R380" s="89">
        <v>1</v>
      </c>
      <c r="S380" s="89">
        <f t="shared" si="101"/>
        <v>1</v>
      </c>
      <c r="T380" s="89">
        <f t="shared" si="102"/>
        <v>0</v>
      </c>
      <c r="U380" s="89">
        <f t="shared" si="103"/>
        <v>0</v>
      </c>
      <c r="V380" s="89">
        <f t="shared" si="104"/>
        <v>0</v>
      </c>
      <c r="W380" s="89">
        <f t="shared" si="105"/>
        <v>0</v>
      </c>
      <c r="X380" s="89">
        <f t="shared" si="106"/>
        <v>0</v>
      </c>
      <c r="Y380" s="71">
        <v>3.7</v>
      </c>
      <c r="Z380" s="85">
        <v>45199</v>
      </c>
      <c r="AA380">
        <v>0</v>
      </c>
      <c r="AB380" s="71">
        <v>1</v>
      </c>
      <c r="AC380" s="71">
        <v>1</v>
      </c>
      <c r="AD380" s="67">
        <v>7690.4089999999997</v>
      </c>
      <c r="AE380" s="76">
        <v>1312540</v>
      </c>
      <c r="AF380" s="67">
        <v>61370</v>
      </c>
      <c r="AG380" s="83">
        <v>0</v>
      </c>
      <c r="AH380" s="83">
        <v>0</v>
      </c>
      <c r="AI380" s="93">
        <v>2175057</v>
      </c>
      <c r="AJ380" s="93">
        <f t="shared" si="107"/>
        <v>2175.0569999999998</v>
      </c>
      <c r="AK380" s="117">
        <f t="shared" si="108"/>
        <v>3.5441697897995762E-2</v>
      </c>
      <c r="AL380" s="67">
        <v>161</v>
      </c>
      <c r="AM380" s="100">
        <f t="shared" si="109"/>
        <v>0.26234316441257943</v>
      </c>
    </row>
    <row r="381" spans="1:39">
      <c r="A381" s="11">
        <v>2007</v>
      </c>
      <c r="B381" s="13">
        <v>30</v>
      </c>
      <c r="C381">
        <f>VLOOKUP('State Bond Rating'!Q32,Coding!M$3:N$16,2,FALSE)</f>
        <v>3</v>
      </c>
      <c r="D381">
        <f t="shared" si="95"/>
        <v>23</v>
      </c>
      <c r="E381" s="131">
        <f t="shared" si="96"/>
        <v>0.92</v>
      </c>
      <c r="F381">
        <f>VLOOKUP('State Bond Rating'!R32,Coding!P$3:Q$16,2,FALSE)</f>
        <v>4</v>
      </c>
      <c r="G381" s="126">
        <f t="shared" si="97"/>
        <v>32</v>
      </c>
      <c r="H381" s="129">
        <f t="shared" si="98"/>
        <v>0.91428571428571426</v>
      </c>
      <c r="I381">
        <f>VLOOKUP('State Bond Rating'!S32,Coding!S$3:T$16,2,FALSE)</f>
        <v>4</v>
      </c>
      <c r="J381" s="126">
        <f t="shared" si="99"/>
        <v>16</v>
      </c>
      <c r="K381" s="99">
        <f t="shared" si="100"/>
        <v>0.84210526315789469</v>
      </c>
      <c r="L381" s="97">
        <f>(E381+H381+K381)/3</f>
        <v>0.89213032581453644</v>
      </c>
      <c r="M381" s="119">
        <v>0</v>
      </c>
      <c r="N381" s="70">
        <v>1</v>
      </c>
      <c r="O381" s="89">
        <v>1</v>
      </c>
      <c r="P381" s="89">
        <v>1</v>
      </c>
      <c r="Q381" s="89" t="str">
        <f t="shared" ref="Q381:Q451" si="113">N381&amp;O381&amp;P381</f>
        <v>111</v>
      </c>
      <c r="R381" s="89">
        <v>1</v>
      </c>
      <c r="S381" s="89">
        <f t="shared" si="101"/>
        <v>1</v>
      </c>
      <c r="T381" s="89">
        <f t="shared" si="102"/>
        <v>0</v>
      </c>
      <c r="U381" s="89">
        <f t="shared" si="103"/>
        <v>0</v>
      </c>
      <c r="V381" s="89">
        <f t="shared" si="104"/>
        <v>0</v>
      </c>
      <c r="W381" s="89">
        <f t="shared" si="105"/>
        <v>0</v>
      </c>
      <c r="X381" s="89">
        <f t="shared" si="106"/>
        <v>0</v>
      </c>
      <c r="Y381" s="71">
        <v>4.2</v>
      </c>
      <c r="Z381" s="85">
        <v>50570</v>
      </c>
      <c r="AA381">
        <v>0</v>
      </c>
      <c r="AB381" s="71">
        <v>1</v>
      </c>
      <c r="AC381" s="71">
        <v>1</v>
      </c>
      <c r="AD381" s="67">
        <v>51384.805999999997</v>
      </c>
      <c r="AE381" s="76">
        <v>8677885</v>
      </c>
      <c r="AF381" s="67">
        <v>480912</v>
      </c>
      <c r="AG381" s="83">
        <v>0</v>
      </c>
      <c r="AH381" s="83">
        <v>0</v>
      </c>
      <c r="AI381" s="93">
        <v>29487862</v>
      </c>
      <c r="AJ381" s="93">
        <f t="shared" si="107"/>
        <v>29487.862000000001</v>
      </c>
      <c r="AK381" s="117">
        <f t="shared" si="108"/>
        <v>6.1316544398975284E-2</v>
      </c>
      <c r="AL381" s="67">
        <v>803</v>
      </c>
      <c r="AM381" s="100">
        <f t="shared" si="109"/>
        <v>0.16697441527763915</v>
      </c>
    </row>
    <row r="382" spans="1:39">
      <c r="A382" s="11">
        <v>2007</v>
      </c>
      <c r="B382" s="13">
        <v>31</v>
      </c>
      <c r="C382">
        <f>VLOOKUP('State Bond Rating'!Q33,Coding!M$3:N$16,2,FALSE)</f>
        <v>2</v>
      </c>
      <c r="D382">
        <f t="shared" si="95"/>
        <v>24</v>
      </c>
      <c r="E382" s="131">
        <f t="shared" si="96"/>
        <v>0.96</v>
      </c>
      <c r="F382">
        <f>VLOOKUP('State Bond Rating'!R33,Coding!P$3:Q$16,2,FALSE)</f>
        <v>2</v>
      </c>
      <c r="G382" s="126">
        <f t="shared" si="97"/>
        <v>34</v>
      </c>
      <c r="H382" s="129">
        <f t="shared" si="98"/>
        <v>0.97142857142857142</v>
      </c>
      <c r="I382">
        <f>VLOOKUP('State Bond Rating'!S33,Coding!S$3:T$16,2,FALSE)</f>
        <v>12</v>
      </c>
      <c r="J382" s="126">
        <f t="shared" si="99"/>
        <v>8</v>
      </c>
      <c r="K382" s="99">
        <f t="shared" si="100"/>
        <v>0.42105263157894735</v>
      </c>
      <c r="L382" s="97">
        <f>(E382+H382)/2</f>
        <v>0.96571428571428575</v>
      </c>
      <c r="M382" s="119">
        <v>0</v>
      </c>
      <c r="N382" s="70">
        <v>1</v>
      </c>
      <c r="O382" s="89">
        <v>1</v>
      </c>
      <c r="P382" s="89">
        <v>1</v>
      </c>
      <c r="Q382" s="89" t="str">
        <f t="shared" si="113"/>
        <v>111</v>
      </c>
      <c r="R382" s="89">
        <v>1</v>
      </c>
      <c r="S382" s="89">
        <f t="shared" si="101"/>
        <v>1</v>
      </c>
      <c r="T382" s="89">
        <f t="shared" si="102"/>
        <v>0</v>
      </c>
      <c r="U382" s="89">
        <f t="shared" si="103"/>
        <v>0</v>
      </c>
      <c r="V382" s="89">
        <f t="shared" si="104"/>
        <v>0</v>
      </c>
      <c r="W382" s="89">
        <f t="shared" si="105"/>
        <v>0</v>
      </c>
      <c r="X382" s="89">
        <f t="shared" si="106"/>
        <v>0</v>
      </c>
      <c r="Y382" s="71">
        <v>3.8</v>
      </c>
      <c r="Z382" s="85">
        <v>31703</v>
      </c>
      <c r="AA382">
        <v>0</v>
      </c>
      <c r="AB382" s="71">
        <v>1</v>
      </c>
      <c r="AC382" s="71">
        <v>1</v>
      </c>
      <c r="AD382" s="67">
        <v>7323.1009999999997</v>
      </c>
      <c r="AE382" s="76">
        <v>1990070</v>
      </c>
      <c r="AF382" s="67">
        <v>80896</v>
      </c>
      <c r="AG382" s="83">
        <v>0</v>
      </c>
      <c r="AH382" s="83">
        <v>0</v>
      </c>
      <c r="AI382" s="93">
        <v>5527217</v>
      </c>
      <c r="AJ382" s="93">
        <f t="shared" si="107"/>
        <v>5527.2169999999996</v>
      </c>
      <c r="AK382" s="117">
        <f t="shared" si="108"/>
        <v>6.8324972804588602E-2</v>
      </c>
      <c r="AL382" s="67">
        <v>1274</v>
      </c>
      <c r="AM382" s="100">
        <f t="shared" si="109"/>
        <v>1.5748615506329116</v>
      </c>
    </row>
    <row r="383" spans="1:39">
      <c r="A383" s="11">
        <v>2007</v>
      </c>
      <c r="B383" s="13">
        <v>32</v>
      </c>
      <c r="C383">
        <f>VLOOKUP('State Bond Rating'!Q34,Coding!M$3:N$16,2,FALSE)</f>
        <v>3</v>
      </c>
      <c r="D383">
        <f t="shared" si="95"/>
        <v>23</v>
      </c>
      <c r="E383" s="131">
        <f t="shared" si="96"/>
        <v>0.92</v>
      </c>
      <c r="F383">
        <f>VLOOKUP('State Bond Rating'!R34,Coding!P$3:Q$16,2,FALSE)</f>
        <v>4</v>
      </c>
      <c r="G383" s="126">
        <f t="shared" si="97"/>
        <v>32</v>
      </c>
      <c r="H383" s="129">
        <f t="shared" si="98"/>
        <v>0.91428571428571426</v>
      </c>
      <c r="I383">
        <f>VLOOKUP('State Bond Rating'!S34,Coding!S$3:T$16,2,FALSE)</f>
        <v>4</v>
      </c>
      <c r="J383" s="126">
        <f t="shared" si="99"/>
        <v>16</v>
      </c>
      <c r="K383" s="99">
        <f t="shared" si="100"/>
        <v>0.84210526315789469</v>
      </c>
      <c r="L383" s="97">
        <f>(E383+H383+K383)/3</f>
        <v>0.89213032581453644</v>
      </c>
      <c r="M383" s="119">
        <v>0</v>
      </c>
      <c r="N383" s="70">
        <v>1</v>
      </c>
      <c r="O383" s="89">
        <v>1</v>
      </c>
      <c r="P383" s="89">
        <v>0</v>
      </c>
      <c r="Q383" s="89" t="str">
        <f t="shared" si="113"/>
        <v>110</v>
      </c>
      <c r="R383" s="89">
        <v>2</v>
      </c>
      <c r="S383" s="89">
        <f t="shared" si="101"/>
        <v>0</v>
      </c>
      <c r="T383" s="89">
        <f t="shared" si="102"/>
        <v>0</v>
      </c>
      <c r="U383" s="89">
        <v>1</v>
      </c>
      <c r="V383" s="89">
        <f t="shared" si="104"/>
        <v>0</v>
      </c>
      <c r="W383" s="89">
        <f t="shared" si="105"/>
        <v>0</v>
      </c>
      <c r="X383" s="89">
        <f t="shared" si="106"/>
        <v>1</v>
      </c>
      <c r="Y383" s="71">
        <v>4.3</v>
      </c>
      <c r="Z383" s="85">
        <v>47467</v>
      </c>
      <c r="AA383">
        <v>0</v>
      </c>
      <c r="AB383" s="71">
        <v>1</v>
      </c>
      <c r="AC383" s="71">
        <v>1</v>
      </c>
      <c r="AD383" s="67">
        <v>110084.829</v>
      </c>
      <c r="AE383" s="76">
        <v>19132335</v>
      </c>
      <c r="AF383" s="67">
        <v>1114698</v>
      </c>
      <c r="AG383" s="83">
        <v>0</v>
      </c>
      <c r="AH383" s="83">
        <v>0</v>
      </c>
      <c r="AI383" s="93">
        <v>63161582</v>
      </c>
      <c r="AJ383" s="93">
        <f t="shared" si="107"/>
        <v>63161.582000000002</v>
      </c>
      <c r="AK383" s="117">
        <f t="shared" si="108"/>
        <v>5.6662505898458601E-2</v>
      </c>
      <c r="AL383" s="67">
        <v>2419</v>
      </c>
      <c r="AM383" s="100">
        <f t="shared" si="109"/>
        <v>0.2170094500932091</v>
      </c>
    </row>
    <row r="384" spans="1:39">
      <c r="A384" s="11">
        <v>2007</v>
      </c>
      <c r="B384" s="13">
        <v>33</v>
      </c>
      <c r="C384">
        <f>VLOOKUP('State Bond Rating'!Q35,Coding!M$3:N$16,2,FALSE)</f>
        <v>1</v>
      </c>
      <c r="D384">
        <f t="shared" si="95"/>
        <v>25</v>
      </c>
      <c r="E384" s="131">
        <f t="shared" si="96"/>
        <v>1</v>
      </c>
      <c r="F384">
        <f>VLOOKUP('State Bond Rating'!R35,Coding!P$3:Q$16,2,FALSE)</f>
        <v>1</v>
      </c>
      <c r="G384" s="126">
        <f t="shared" si="97"/>
        <v>35</v>
      </c>
      <c r="H384" s="129">
        <f t="shared" si="98"/>
        <v>1</v>
      </c>
      <c r="I384">
        <f>VLOOKUP('State Bond Rating'!S35,Coding!S$3:T$16,2,FALSE)</f>
        <v>1</v>
      </c>
      <c r="J384" s="126">
        <f t="shared" si="99"/>
        <v>19</v>
      </c>
      <c r="K384" s="99">
        <f t="shared" si="100"/>
        <v>1</v>
      </c>
      <c r="L384" s="97">
        <f>(E384+H384+K384)/3</f>
        <v>1</v>
      </c>
      <c r="M384" s="119">
        <v>0</v>
      </c>
      <c r="N384" s="70">
        <v>1</v>
      </c>
      <c r="O384" s="89">
        <v>1</v>
      </c>
      <c r="P384" s="89">
        <v>1</v>
      </c>
      <c r="Q384" s="89" t="str">
        <f t="shared" si="113"/>
        <v>111</v>
      </c>
      <c r="R384" s="89">
        <v>1</v>
      </c>
      <c r="S384" s="89">
        <f t="shared" si="101"/>
        <v>1</v>
      </c>
      <c r="T384" s="89">
        <f t="shared" si="102"/>
        <v>0</v>
      </c>
      <c r="U384" s="89">
        <f t="shared" si="103"/>
        <v>0</v>
      </c>
      <c r="V384" s="89">
        <f t="shared" si="104"/>
        <v>0</v>
      </c>
      <c r="W384" s="89">
        <f t="shared" si="105"/>
        <v>0</v>
      </c>
      <c r="X384" s="89">
        <f t="shared" si="106"/>
        <v>0</v>
      </c>
      <c r="Y384" s="71">
        <v>4.5999999999999996</v>
      </c>
      <c r="Z384" s="85">
        <v>36013</v>
      </c>
      <c r="AA384">
        <v>0</v>
      </c>
      <c r="AB384" s="71">
        <v>1</v>
      </c>
      <c r="AC384" s="71">
        <v>1</v>
      </c>
      <c r="AD384" s="67">
        <v>19245.613000000001</v>
      </c>
      <c r="AE384" s="76">
        <v>9118037</v>
      </c>
      <c r="AF384" s="67">
        <v>397063</v>
      </c>
      <c r="AG384" s="83">
        <v>0</v>
      </c>
      <c r="AH384" s="83">
        <v>0</v>
      </c>
      <c r="AI384" s="93">
        <v>22612798</v>
      </c>
      <c r="AJ384" s="93">
        <f t="shared" si="107"/>
        <v>22612.797999999999</v>
      </c>
      <c r="AK384" s="117">
        <f t="shared" si="108"/>
        <v>5.6950151487295465E-2</v>
      </c>
      <c r="AL384" s="67">
        <v>3795</v>
      </c>
      <c r="AM384" s="100">
        <f t="shared" si="109"/>
        <v>0.95576772451726799</v>
      </c>
    </row>
    <row r="385" spans="1:39">
      <c r="A385" s="11">
        <v>2007</v>
      </c>
      <c r="B385" s="13">
        <v>34</v>
      </c>
      <c r="C385">
        <f>VLOOKUP('State Bond Rating'!Q36,Coding!M$3:N$16,2,FALSE)</f>
        <v>3</v>
      </c>
      <c r="D385">
        <f t="shared" si="95"/>
        <v>23</v>
      </c>
      <c r="E385" s="131">
        <f t="shared" si="96"/>
        <v>0.92</v>
      </c>
      <c r="F385">
        <f>VLOOKUP('State Bond Rating'!R36,Coding!P$3:Q$16,2,FALSE)</f>
        <v>3</v>
      </c>
      <c r="G385" s="126">
        <f t="shared" si="97"/>
        <v>33</v>
      </c>
      <c r="H385" s="129">
        <f t="shared" si="98"/>
        <v>0.94285714285714284</v>
      </c>
      <c r="I385">
        <f>VLOOKUP('State Bond Rating'!S36,Coding!S$3:T$16,2,FALSE)</f>
        <v>12</v>
      </c>
      <c r="J385" s="126">
        <f t="shared" si="99"/>
        <v>8</v>
      </c>
      <c r="K385" s="99">
        <f t="shared" si="100"/>
        <v>0.42105263157894735</v>
      </c>
      <c r="L385" s="97">
        <f>(E385+H385)/2</f>
        <v>0.93142857142857149</v>
      </c>
      <c r="M385" s="119">
        <v>0</v>
      </c>
      <c r="N385" s="70">
        <v>0</v>
      </c>
      <c r="O385" s="89">
        <v>0</v>
      </c>
      <c r="P385" s="89">
        <v>0</v>
      </c>
      <c r="Q385" s="89" t="str">
        <f t="shared" si="113"/>
        <v>000</v>
      </c>
      <c r="R385" s="89">
        <v>0</v>
      </c>
      <c r="S385" s="89">
        <f t="shared" si="101"/>
        <v>0</v>
      </c>
      <c r="T385" s="89">
        <f t="shared" si="102"/>
        <v>1</v>
      </c>
      <c r="U385" s="89">
        <f t="shared" si="103"/>
        <v>0</v>
      </c>
      <c r="V385" s="89">
        <f t="shared" si="104"/>
        <v>0</v>
      </c>
      <c r="W385" s="89">
        <f t="shared" si="105"/>
        <v>0</v>
      </c>
      <c r="X385" s="89">
        <f t="shared" si="106"/>
        <v>0</v>
      </c>
      <c r="Y385" s="71">
        <v>3.2</v>
      </c>
      <c r="Z385" s="85">
        <v>36325</v>
      </c>
      <c r="AA385">
        <v>0</v>
      </c>
      <c r="AB385" s="71">
        <v>1</v>
      </c>
      <c r="AC385" s="71">
        <v>1</v>
      </c>
      <c r="AD385" s="67">
        <v>1792.4849999999999</v>
      </c>
      <c r="AE385" s="76">
        <v>652822</v>
      </c>
      <c r="AF385" s="67">
        <v>28887</v>
      </c>
      <c r="AG385" s="83">
        <v>0</v>
      </c>
      <c r="AH385" s="83">
        <v>0</v>
      </c>
      <c r="AI385" s="93">
        <v>1782990</v>
      </c>
      <c r="AJ385" s="93">
        <f t="shared" si="107"/>
        <v>1782.99</v>
      </c>
      <c r="AK385" s="117">
        <f t="shared" si="108"/>
        <v>6.1722920344791772E-2</v>
      </c>
      <c r="AL385" s="67">
        <v>2453</v>
      </c>
      <c r="AM385" s="100">
        <f t="shared" si="109"/>
        <v>8.4917090732855609</v>
      </c>
    </row>
    <row r="386" spans="1:39">
      <c r="A386" s="11">
        <v>2007</v>
      </c>
      <c r="B386" s="13">
        <v>35</v>
      </c>
      <c r="C386">
        <f>VLOOKUP('State Bond Rating'!Q37,Coding!M$3:N$16,2,FALSE)</f>
        <v>2</v>
      </c>
      <c r="D386">
        <f t="shared" ref="D386:D449" si="114">25-(C386-1)</f>
        <v>24</v>
      </c>
      <c r="E386" s="131">
        <f t="shared" si="96"/>
        <v>0.96</v>
      </c>
      <c r="F386">
        <f>VLOOKUP('State Bond Rating'!R37,Coding!P$3:Q$16,2,FALSE)</f>
        <v>2</v>
      </c>
      <c r="G386" s="126">
        <f t="shared" si="97"/>
        <v>34</v>
      </c>
      <c r="H386" s="129">
        <f t="shared" si="98"/>
        <v>0.97142857142857142</v>
      </c>
      <c r="I386">
        <f>VLOOKUP('State Bond Rating'!S37,Coding!S$3:T$16,2,FALSE)</f>
        <v>2</v>
      </c>
      <c r="J386" s="126">
        <f t="shared" si="99"/>
        <v>18</v>
      </c>
      <c r="K386" s="99">
        <f t="shared" si="100"/>
        <v>0.94736842105263153</v>
      </c>
      <c r="L386" s="97">
        <f t="shared" ref="L386:L391" si="115">(E386+H386+K386)/3</f>
        <v>0.95959899749373434</v>
      </c>
      <c r="M386" s="119">
        <v>0</v>
      </c>
      <c r="N386" s="70">
        <v>1</v>
      </c>
      <c r="O386" s="89">
        <v>0</v>
      </c>
      <c r="P386" s="89">
        <v>0</v>
      </c>
      <c r="Q386" s="89" t="str">
        <f t="shared" si="113"/>
        <v>100</v>
      </c>
      <c r="R386" s="89">
        <v>2</v>
      </c>
      <c r="S386" s="89">
        <f t="shared" si="101"/>
        <v>0</v>
      </c>
      <c r="T386" s="89">
        <f t="shared" si="102"/>
        <v>0</v>
      </c>
      <c r="U386" s="89">
        <f t="shared" si="103"/>
        <v>1</v>
      </c>
      <c r="V386" s="89">
        <f t="shared" si="104"/>
        <v>0</v>
      </c>
      <c r="W386" s="89">
        <f t="shared" si="105"/>
        <v>0</v>
      </c>
      <c r="X386" s="89">
        <f t="shared" si="106"/>
        <v>1</v>
      </c>
      <c r="Y386" s="71">
        <v>5.3</v>
      </c>
      <c r="Z386" s="85">
        <v>35488</v>
      </c>
      <c r="AA386">
        <v>0</v>
      </c>
      <c r="AB386" s="71">
        <v>1</v>
      </c>
      <c r="AC386" s="71">
        <v>1</v>
      </c>
      <c r="AD386" s="67">
        <v>26065.238000000001</v>
      </c>
      <c r="AE386" s="76">
        <v>11500468</v>
      </c>
      <c r="AF386" s="67">
        <v>492925</v>
      </c>
      <c r="AG386" s="83">
        <v>8</v>
      </c>
      <c r="AH386" s="83">
        <v>8</v>
      </c>
      <c r="AI386" s="93">
        <v>25697905</v>
      </c>
      <c r="AJ386" s="93">
        <f t="shared" si="107"/>
        <v>25697.904999999999</v>
      </c>
      <c r="AK386" s="117">
        <f t="shared" si="108"/>
        <v>5.2133499011005731E-2</v>
      </c>
      <c r="AL386" s="67">
        <v>2706</v>
      </c>
      <c r="AM386" s="100">
        <f t="shared" si="109"/>
        <v>0.54896789572450166</v>
      </c>
    </row>
    <row r="387" spans="1:39">
      <c r="A387" s="11">
        <v>2007</v>
      </c>
      <c r="B387" s="13">
        <v>36</v>
      </c>
      <c r="C387">
        <f>VLOOKUP('State Bond Rating'!Q38,Coding!M$3:N$16,2,FALSE)</f>
        <v>3</v>
      </c>
      <c r="D387">
        <f t="shared" si="114"/>
        <v>23</v>
      </c>
      <c r="E387" s="131">
        <f t="shared" ref="E387:E450" si="116">D387/25</f>
        <v>0.92</v>
      </c>
      <c r="F387">
        <f>VLOOKUP('State Bond Rating'!R38,Coding!P$3:Q$16,2,FALSE)</f>
        <v>4</v>
      </c>
      <c r="G387" s="126">
        <f t="shared" ref="G387:G450" si="117">35-(F387-1)</f>
        <v>32</v>
      </c>
      <c r="H387" s="129">
        <f t="shared" ref="H387:H450" si="118">G387/35</f>
        <v>0.91428571428571426</v>
      </c>
      <c r="I387">
        <f>VLOOKUP('State Bond Rating'!S38,Coding!S$3:T$16,2,FALSE)</f>
        <v>3</v>
      </c>
      <c r="J387" s="126">
        <f t="shared" ref="J387:J450" si="119">19-(I387-1)</f>
        <v>17</v>
      </c>
      <c r="K387" s="99">
        <f t="shared" ref="K387:K450" si="120">J387/19</f>
        <v>0.89473684210526316</v>
      </c>
      <c r="L387" s="97">
        <f t="shared" si="115"/>
        <v>0.90967418546365908</v>
      </c>
      <c r="M387" s="119">
        <v>0</v>
      </c>
      <c r="N387" s="70">
        <v>1</v>
      </c>
      <c r="O387" s="89">
        <v>0</v>
      </c>
      <c r="P387" s="89">
        <v>2</v>
      </c>
      <c r="Q387" s="89" t="str">
        <f t="shared" si="113"/>
        <v>102</v>
      </c>
      <c r="R387" s="89">
        <v>2</v>
      </c>
      <c r="S387" s="89">
        <f t="shared" ref="S387:S450" si="121">IF(Q387="111",1,0)</f>
        <v>0</v>
      </c>
      <c r="T387" s="89">
        <f t="shared" ref="T387:T450" si="122">IF(Q387="000",1,0)</f>
        <v>0</v>
      </c>
      <c r="U387" s="89">
        <v>1</v>
      </c>
      <c r="V387" s="89">
        <f t="shared" ref="V387:V450" si="123">IF(Q387="011",1,0)</f>
        <v>0</v>
      </c>
      <c r="W387" s="89">
        <f t="shared" ref="W387:W450" si="124">IF(Q387="211",1,0)</f>
        <v>0</v>
      </c>
      <c r="X387" s="89">
        <f t="shared" ref="X387:X450" si="125">IF(U387+V387+W387=1,1,0)</f>
        <v>1</v>
      </c>
      <c r="Y387" s="71">
        <v>3.8</v>
      </c>
      <c r="Z387" s="85">
        <v>35133</v>
      </c>
      <c r="AA387">
        <v>0</v>
      </c>
      <c r="AB387" s="71">
        <v>1</v>
      </c>
      <c r="AC387" s="71">
        <v>1</v>
      </c>
      <c r="AD387" s="67">
        <v>8667.1</v>
      </c>
      <c r="AE387" s="76">
        <v>3634349</v>
      </c>
      <c r="AF387" s="67">
        <v>145693</v>
      </c>
      <c r="AG387" s="83">
        <v>12</v>
      </c>
      <c r="AH387" s="83">
        <v>12</v>
      </c>
      <c r="AI387" s="93">
        <v>8140573</v>
      </c>
      <c r="AJ387" s="93">
        <f t="shared" ref="AJ387:AJ450" si="126">AI387/1000</f>
        <v>8140.5730000000003</v>
      </c>
      <c r="AK387" s="117">
        <f t="shared" ref="AK387:AK450" si="127">AJ387/AF387</f>
        <v>5.58748395598965E-2</v>
      </c>
      <c r="AL387" s="67">
        <v>1841</v>
      </c>
      <c r="AM387" s="100">
        <f t="shared" ref="AM387:AM450" si="128">(AL387/AF387)*100</f>
        <v>1.2636159595862533</v>
      </c>
    </row>
    <row r="388" spans="1:39">
      <c r="A388" s="11">
        <v>2007</v>
      </c>
      <c r="B388" s="13">
        <v>37</v>
      </c>
      <c r="C388">
        <f>VLOOKUP('State Bond Rating'!Q39,Coding!M$3:N$16,2,FALSE)</f>
        <v>3</v>
      </c>
      <c r="D388">
        <f t="shared" si="114"/>
        <v>23</v>
      </c>
      <c r="E388" s="131">
        <f t="shared" si="116"/>
        <v>0.92</v>
      </c>
      <c r="F388">
        <f>VLOOKUP('State Bond Rating'!R39,Coding!P$3:Q$16,2,FALSE)</f>
        <v>3</v>
      </c>
      <c r="G388" s="126">
        <f t="shared" si="117"/>
        <v>33</v>
      </c>
      <c r="H388" s="129">
        <f t="shared" si="118"/>
        <v>0.94285714285714284</v>
      </c>
      <c r="I388">
        <f>VLOOKUP('State Bond Rating'!S39,Coding!S$3:T$16,2,FALSE)</f>
        <v>4</v>
      </c>
      <c r="J388" s="126">
        <f t="shared" si="119"/>
        <v>16</v>
      </c>
      <c r="K388" s="99">
        <f t="shared" si="120"/>
        <v>0.84210526315789469</v>
      </c>
      <c r="L388" s="97">
        <f t="shared" si="115"/>
        <v>0.90165413533834593</v>
      </c>
      <c r="M388" s="119">
        <v>0</v>
      </c>
      <c r="N388" s="70">
        <v>1</v>
      </c>
      <c r="O388" s="89">
        <v>1</v>
      </c>
      <c r="P388" s="89">
        <v>1</v>
      </c>
      <c r="Q388" s="89" t="str">
        <f t="shared" si="113"/>
        <v>111</v>
      </c>
      <c r="R388" s="89">
        <v>1</v>
      </c>
      <c r="S388" s="89">
        <f t="shared" si="121"/>
        <v>1</v>
      </c>
      <c r="T388" s="89">
        <f t="shared" si="122"/>
        <v>0</v>
      </c>
      <c r="U388" s="89">
        <f t="shared" ref="U388:U450" si="129">IF(Q388="100",1,0)</f>
        <v>0</v>
      </c>
      <c r="V388" s="89">
        <f t="shared" si="123"/>
        <v>0</v>
      </c>
      <c r="W388" s="89">
        <f t="shared" si="124"/>
        <v>0</v>
      </c>
      <c r="X388" s="89">
        <f t="shared" si="125"/>
        <v>0</v>
      </c>
      <c r="Y388" s="71">
        <v>5.2</v>
      </c>
      <c r="Z388" s="85">
        <v>35858</v>
      </c>
      <c r="AA388">
        <v>0</v>
      </c>
      <c r="AB388" s="71">
        <v>1</v>
      </c>
      <c r="AC388" s="71">
        <v>1</v>
      </c>
      <c r="AD388" s="67">
        <v>11334.312</v>
      </c>
      <c r="AE388" s="76">
        <v>3722417</v>
      </c>
      <c r="AF388" s="67">
        <v>170941</v>
      </c>
      <c r="AG388" s="83">
        <v>0</v>
      </c>
      <c r="AH388" s="83">
        <v>0</v>
      </c>
      <c r="AI388" s="93">
        <v>7742862</v>
      </c>
      <c r="AJ388" s="93">
        <f t="shared" si="126"/>
        <v>7742.8620000000001</v>
      </c>
      <c r="AK388" s="117">
        <f t="shared" si="127"/>
        <v>4.5295523016713371E-2</v>
      </c>
      <c r="AL388" s="67">
        <v>3667</v>
      </c>
      <c r="AM388" s="100">
        <f t="shared" si="128"/>
        <v>2.14518459585471</v>
      </c>
    </row>
    <row r="389" spans="1:39">
      <c r="A389" s="11">
        <v>2007</v>
      </c>
      <c r="B389" s="13">
        <v>38</v>
      </c>
      <c r="C389">
        <f>VLOOKUP('State Bond Rating'!Q40,Coding!M$3:N$16,2,FALSE)</f>
        <v>3</v>
      </c>
      <c r="D389">
        <f t="shared" si="114"/>
        <v>23</v>
      </c>
      <c r="E389" s="131">
        <f t="shared" si="116"/>
        <v>0.92</v>
      </c>
      <c r="F389">
        <f>VLOOKUP('State Bond Rating'!R40,Coding!P$3:Q$16,2,FALSE)</f>
        <v>3</v>
      </c>
      <c r="G389" s="126">
        <f t="shared" si="117"/>
        <v>33</v>
      </c>
      <c r="H389" s="129">
        <f t="shared" si="118"/>
        <v>0.94285714285714284</v>
      </c>
      <c r="I389">
        <f>VLOOKUP('State Bond Rating'!S40,Coding!S$3:T$16,2,FALSE)</f>
        <v>3</v>
      </c>
      <c r="J389" s="126">
        <f t="shared" si="119"/>
        <v>17</v>
      </c>
      <c r="K389" s="99">
        <f t="shared" si="120"/>
        <v>0.89473684210526316</v>
      </c>
      <c r="L389" s="97">
        <f t="shared" si="115"/>
        <v>0.91919799498746879</v>
      </c>
      <c r="M389" s="119">
        <v>0</v>
      </c>
      <c r="N389" s="70">
        <v>1</v>
      </c>
      <c r="O389" s="89">
        <v>1</v>
      </c>
      <c r="P389" s="89">
        <v>0</v>
      </c>
      <c r="Q389" s="89" t="str">
        <f t="shared" si="113"/>
        <v>110</v>
      </c>
      <c r="R389" s="89">
        <v>2</v>
      </c>
      <c r="S389" s="89">
        <f t="shared" si="121"/>
        <v>0</v>
      </c>
      <c r="T389" s="89">
        <f t="shared" si="122"/>
        <v>0</v>
      </c>
      <c r="U389" s="89">
        <v>1</v>
      </c>
      <c r="V389" s="89">
        <f t="shared" si="123"/>
        <v>0</v>
      </c>
      <c r="W389" s="89">
        <f t="shared" si="124"/>
        <v>0</v>
      </c>
      <c r="X389" s="89">
        <f t="shared" si="125"/>
        <v>1</v>
      </c>
      <c r="Y389" s="71">
        <v>4.7</v>
      </c>
      <c r="Z389" s="85">
        <v>40302</v>
      </c>
      <c r="AA389">
        <v>0</v>
      </c>
      <c r="AB389" s="71">
        <v>1</v>
      </c>
      <c r="AC389" s="71">
        <v>1</v>
      </c>
      <c r="AD389" s="67">
        <v>37078.731</v>
      </c>
      <c r="AE389" s="76">
        <v>12563937</v>
      </c>
      <c r="AF389" s="67">
        <v>559876</v>
      </c>
      <c r="AG389" s="83">
        <v>0</v>
      </c>
      <c r="AH389" s="83">
        <v>0</v>
      </c>
      <c r="AI389" s="93">
        <v>30837657</v>
      </c>
      <c r="AJ389" s="93">
        <f t="shared" si="126"/>
        <v>30837.656999999999</v>
      </c>
      <c r="AK389" s="117">
        <f t="shared" si="127"/>
        <v>5.5079440804749621E-2</v>
      </c>
      <c r="AL389" s="67">
        <v>3168</v>
      </c>
      <c r="AM389" s="100">
        <f t="shared" si="128"/>
        <v>0.56583957876386914</v>
      </c>
    </row>
    <row r="390" spans="1:39">
      <c r="A390" s="11">
        <v>2007</v>
      </c>
      <c r="B390" s="13">
        <v>39</v>
      </c>
      <c r="C390">
        <f>VLOOKUP('State Bond Rating'!Q41,Coding!M$3:N$16,2,FALSE)</f>
        <v>3</v>
      </c>
      <c r="D390">
        <f t="shared" si="114"/>
        <v>23</v>
      </c>
      <c r="E390" s="131">
        <f t="shared" si="116"/>
        <v>0.92</v>
      </c>
      <c r="F390">
        <f>VLOOKUP('State Bond Rating'!R41,Coding!P$3:Q$16,2,FALSE)</f>
        <v>4</v>
      </c>
      <c r="G390" s="126">
        <f t="shared" si="117"/>
        <v>32</v>
      </c>
      <c r="H390" s="129">
        <f t="shared" si="118"/>
        <v>0.91428571428571426</v>
      </c>
      <c r="I390">
        <f>VLOOKUP('State Bond Rating'!S41,Coding!S$3:T$16,2,FALSE)</f>
        <v>3</v>
      </c>
      <c r="J390" s="126">
        <f t="shared" si="119"/>
        <v>17</v>
      </c>
      <c r="K390" s="99">
        <f t="shared" si="120"/>
        <v>0.89473684210526316</v>
      </c>
      <c r="L390" s="97">
        <f t="shared" si="115"/>
        <v>0.90967418546365908</v>
      </c>
      <c r="M390" s="119">
        <v>0</v>
      </c>
      <c r="N390" s="70">
        <v>0</v>
      </c>
      <c r="O390" s="89">
        <v>1</v>
      </c>
      <c r="P390" s="89">
        <v>1</v>
      </c>
      <c r="Q390" s="89" t="str">
        <f t="shared" si="113"/>
        <v>011</v>
      </c>
      <c r="R390" s="89">
        <v>2</v>
      </c>
      <c r="S390" s="89">
        <f t="shared" si="121"/>
        <v>0</v>
      </c>
      <c r="T390" s="89">
        <f t="shared" si="122"/>
        <v>0</v>
      </c>
      <c r="U390" s="89">
        <f t="shared" si="129"/>
        <v>0</v>
      </c>
      <c r="V390" s="89">
        <f t="shared" si="123"/>
        <v>1</v>
      </c>
      <c r="W390" s="89">
        <f t="shared" si="124"/>
        <v>0</v>
      </c>
      <c r="X390" s="89">
        <f t="shared" si="125"/>
        <v>1</v>
      </c>
      <c r="Y390" s="71">
        <v>4.7</v>
      </c>
      <c r="Z390" s="85">
        <v>40912</v>
      </c>
      <c r="AA390">
        <v>0</v>
      </c>
      <c r="AB390" s="71">
        <v>1</v>
      </c>
      <c r="AC390" s="71">
        <v>1</v>
      </c>
      <c r="AD390" s="67">
        <v>8380.33</v>
      </c>
      <c r="AE390" s="76">
        <v>1057315</v>
      </c>
      <c r="AF390" s="67">
        <v>48044</v>
      </c>
      <c r="AG390" s="83">
        <v>0</v>
      </c>
      <c r="AH390" s="83">
        <v>0</v>
      </c>
      <c r="AI390" s="93">
        <v>2766046</v>
      </c>
      <c r="AJ390" s="93">
        <f t="shared" si="126"/>
        <v>2766.0459999999998</v>
      </c>
      <c r="AK390" s="117">
        <f t="shared" si="127"/>
        <v>5.7573182915660638E-2</v>
      </c>
      <c r="AL390" s="67">
        <v>107</v>
      </c>
      <c r="AM390" s="100">
        <f t="shared" si="128"/>
        <v>0.22271251352926486</v>
      </c>
    </row>
    <row r="391" spans="1:39">
      <c r="A391" s="11">
        <v>2007</v>
      </c>
      <c r="B391" s="13">
        <v>40</v>
      </c>
      <c r="C391">
        <f>VLOOKUP('State Bond Rating'!Q42,Coding!M$3:N$16,2,FALSE)</f>
        <v>2</v>
      </c>
      <c r="D391">
        <f t="shared" si="114"/>
        <v>24</v>
      </c>
      <c r="E391" s="131">
        <f t="shared" si="116"/>
        <v>0.96</v>
      </c>
      <c r="F391">
        <f>VLOOKUP('State Bond Rating'!R42,Coding!P$3:Q$16,2,FALSE)</f>
        <v>1</v>
      </c>
      <c r="G391" s="126">
        <f t="shared" si="117"/>
        <v>35</v>
      </c>
      <c r="H391" s="129">
        <f t="shared" si="118"/>
        <v>1</v>
      </c>
      <c r="I391">
        <f>VLOOKUP('State Bond Rating'!S42,Coding!S$3:T$16,2,FALSE)</f>
        <v>1</v>
      </c>
      <c r="J391" s="126">
        <f t="shared" si="119"/>
        <v>19</v>
      </c>
      <c r="K391" s="99">
        <f t="shared" si="120"/>
        <v>1</v>
      </c>
      <c r="L391" s="97">
        <f t="shared" si="115"/>
        <v>0.98666666666666669</v>
      </c>
      <c r="M391" s="119">
        <v>0</v>
      </c>
      <c r="N391" s="70">
        <v>0</v>
      </c>
      <c r="O391" s="89">
        <v>0</v>
      </c>
      <c r="P391" s="89">
        <v>0</v>
      </c>
      <c r="Q391" s="89" t="str">
        <f t="shared" si="113"/>
        <v>000</v>
      </c>
      <c r="R391" s="89">
        <v>0</v>
      </c>
      <c r="S391" s="89">
        <f t="shared" si="121"/>
        <v>0</v>
      </c>
      <c r="T391" s="89">
        <f t="shared" si="122"/>
        <v>1</v>
      </c>
      <c r="U391" s="89">
        <f t="shared" si="129"/>
        <v>0</v>
      </c>
      <c r="V391" s="89">
        <f t="shared" si="123"/>
        <v>0</v>
      </c>
      <c r="W391" s="89">
        <f t="shared" si="124"/>
        <v>0</v>
      </c>
      <c r="X391" s="89">
        <f t="shared" si="125"/>
        <v>0</v>
      </c>
      <c r="Y391" s="71">
        <v>6.4</v>
      </c>
      <c r="Z391" s="85">
        <v>31956</v>
      </c>
      <c r="AA391">
        <v>0</v>
      </c>
      <c r="AB391" s="71">
        <v>1</v>
      </c>
      <c r="AC391" s="71">
        <v>1</v>
      </c>
      <c r="AD391" s="67">
        <v>14981.29</v>
      </c>
      <c r="AE391" s="76">
        <v>4444110</v>
      </c>
      <c r="AF391" s="67">
        <v>160145</v>
      </c>
      <c r="AG391" s="83">
        <v>0</v>
      </c>
      <c r="AH391" s="83">
        <v>0</v>
      </c>
      <c r="AI391" s="93">
        <v>8688935</v>
      </c>
      <c r="AJ391" s="93">
        <f t="shared" si="126"/>
        <v>8688.9349999999995</v>
      </c>
      <c r="AK391" s="117">
        <f t="shared" si="127"/>
        <v>5.425667363951419E-2</v>
      </c>
      <c r="AL391" s="67">
        <v>984</v>
      </c>
      <c r="AM391" s="100">
        <f t="shared" si="128"/>
        <v>0.61444316088544759</v>
      </c>
    </row>
    <row r="392" spans="1:39">
      <c r="A392" s="11">
        <v>2007</v>
      </c>
      <c r="B392" s="13">
        <v>41</v>
      </c>
      <c r="C392">
        <f>VLOOKUP('State Bond Rating'!Q43,Coding!M$3:N$16,2,FALSE)</f>
        <v>3</v>
      </c>
      <c r="D392">
        <f t="shared" si="114"/>
        <v>23</v>
      </c>
      <c r="E392" s="131">
        <f t="shared" si="116"/>
        <v>0.92</v>
      </c>
      <c r="F392">
        <f>VLOOKUP('State Bond Rating'!R43,Coding!P$3:Q$16,2,FALSE)</f>
        <v>12</v>
      </c>
      <c r="G392" s="126">
        <f t="shared" si="117"/>
        <v>24</v>
      </c>
      <c r="H392" s="129">
        <f t="shared" si="118"/>
        <v>0.68571428571428572</v>
      </c>
      <c r="I392">
        <f>VLOOKUP('State Bond Rating'!S43,Coding!S$3:T$16,2,FALSE)</f>
        <v>12</v>
      </c>
      <c r="J392" s="126">
        <f t="shared" si="119"/>
        <v>8</v>
      </c>
      <c r="K392" s="99">
        <f t="shared" si="120"/>
        <v>0.42105263157894735</v>
      </c>
      <c r="L392" s="97">
        <f>E392</f>
        <v>0.92</v>
      </c>
      <c r="M392" s="119">
        <v>0</v>
      </c>
      <c r="N392" s="70">
        <v>0</v>
      </c>
      <c r="O392" s="89">
        <v>0</v>
      </c>
      <c r="P392" s="89">
        <v>0</v>
      </c>
      <c r="Q392" s="89" t="str">
        <f t="shared" si="113"/>
        <v>000</v>
      </c>
      <c r="R392" s="89">
        <v>0</v>
      </c>
      <c r="S392" s="89">
        <f t="shared" si="121"/>
        <v>0</v>
      </c>
      <c r="T392" s="89">
        <f t="shared" si="122"/>
        <v>1</v>
      </c>
      <c r="U392" s="89">
        <f t="shared" si="129"/>
        <v>0</v>
      </c>
      <c r="V392" s="89">
        <f t="shared" si="123"/>
        <v>0</v>
      </c>
      <c r="W392" s="89">
        <f t="shared" si="124"/>
        <v>0</v>
      </c>
      <c r="X392" s="89">
        <f t="shared" si="125"/>
        <v>0</v>
      </c>
      <c r="Y392" s="71">
        <v>3.3</v>
      </c>
      <c r="Z392" s="85">
        <v>38729</v>
      </c>
      <c r="AA392">
        <v>0</v>
      </c>
      <c r="AB392" s="71">
        <v>1</v>
      </c>
      <c r="AC392" s="71">
        <v>1</v>
      </c>
      <c r="AD392" s="67">
        <v>3232.4569999999999</v>
      </c>
      <c r="AE392" s="76">
        <v>791623</v>
      </c>
      <c r="AF392" s="67">
        <v>35165</v>
      </c>
      <c r="AG392" s="83">
        <v>8</v>
      </c>
      <c r="AH392" s="83">
        <v>8</v>
      </c>
      <c r="AI392" s="93">
        <v>1265925</v>
      </c>
      <c r="AJ392" s="93">
        <f t="shared" si="126"/>
        <v>1265.925</v>
      </c>
      <c r="AK392" s="117">
        <f t="shared" si="127"/>
        <v>3.5999573439499499E-2</v>
      </c>
      <c r="AL392" s="67">
        <v>2587</v>
      </c>
      <c r="AM392" s="100">
        <f t="shared" si="128"/>
        <v>7.3567467652495377</v>
      </c>
    </row>
    <row r="393" spans="1:39">
      <c r="A393" s="11">
        <v>2007</v>
      </c>
      <c r="B393" s="13">
        <v>42</v>
      </c>
      <c r="C393">
        <f>VLOOKUP('State Bond Rating'!Q44,Coding!M$3:N$16,2,FALSE)</f>
        <v>2</v>
      </c>
      <c r="D393">
        <f t="shared" si="114"/>
        <v>24</v>
      </c>
      <c r="E393" s="131">
        <f t="shared" si="116"/>
        <v>0.96</v>
      </c>
      <c r="F393">
        <f>VLOOKUP('State Bond Rating'!R44,Coding!P$3:Q$16,2,FALSE)</f>
        <v>2</v>
      </c>
      <c r="G393" s="126">
        <f t="shared" si="117"/>
        <v>34</v>
      </c>
      <c r="H393" s="129">
        <f t="shared" si="118"/>
        <v>0.97142857142857142</v>
      </c>
      <c r="I393">
        <f>VLOOKUP('State Bond Rating'!S44,Coding!S$3:T$16,2,FALSE)</f>
        <v>2</v>
      </c>
      <c r="J393" s="126">
        <f t="shared" si="119"/>
        <v>18</v>
      </c>
      <c r="K393" s="99">
        <f t="shared" si="120"/>
        <v>0.94736842105263153</v>
      </c>
      <c r="L393" s="97">
        <f t="shared" ref="L393:L400" si="130">(E393+H393+K393)/3</f>
        <v>0.95959899749373434</v>
      </c>
      <c r="M393" s="119">
        <v>0</v>
      </c>
      <c r="N393" s="70">
        <v>1</v>
      </c>
      <c r="O393" s="89">
        <v>1</v>
      </c>
      <c r="P393" s="89">
        <v>0</v>
      </c>
      <c r="Q393" s="89" t="str">
        <f t="shared" si="113"/>
        <v>110</v>
      </c>
      <c r="R393" s="89">
        <v>2</v>
      </c>
      <c r="S393" s="89">
        <f t="shared" si="121"/>
        <v>0</v>
      </c>
      <c r="T393" s="89">
        <f t="shared" si="122"/>
        <v>0</v>
      </c>
      <c r="U393" s="89">
        <v>1</v>
      </c>
      <c r="V393" s="89">
        <f t="shared" si="123"/>
        <v>0</v>
      </c>
      <c r="W393" s="89">
        <f t="shared" si="124"/>
        <v>0</v>
      </c>
      <c r="X393" s="89">
        <f t="shared" si="125"/>
        <v>1</v>
      </c>
      <c r="Y393" s="71">
        <v>4.8</v>
      </c>
      <c r="Z393" s="85">
        <v>34117</v>
      </c>
      <c r="AA393">
        <v>0</v>
      </c>
      <c r="AB393" s="71">
        <v>1</v>
      </c>
      <c r="AC393" s="71">
        <v>1</v>
      </c>
      <c r="AD393" s="67">
        <v>4141.5410000000002</v>
      </c>
      <c r="AE393" s="76">
        <v>6175727</v>
      </c>
      <c r="AF393" s="67">
        <v>243001</v>
      </c>
      <c r="AG393" s="83">
        <v>0</v>
      </c>
      <c r="AH393" s="83">
        <v>0</v>
      </c>
      <c r="AI393" s="93">
        <v>11390037</v>
      </c>
      <c r="AJ393" s="93">
        <f t="shared" si="126"/>
        <v>11390.037</v>
      </c>
      <c r="AK393" s="117">
        <f t="shared" si="127"/>
        <v>4.6872387356430636E-2</v>
      </c>
      <c r="AL393" s="67">
        <v>1903</v>
      </c>
      <c r="AM393" s="100">
        <f t="shared" si="128"/>
        <v>0.78312434928251329</v>
      </c>
    </row>
    <row r="394" spans="1:39">
      <c r="A394" s="11">
        <v>2007</v>
      </c>
      <c r="B394" s="13">
        <v>43</v>
      </c>
      <c r="C394">
        <f>VLOOKUP('State Bond Rating'!Q45,Coding!M$3:N$16,2,FALSE)</f>
        <v>3</v>
      </c>
      <c r="D394">
        <f t="shared" si="114"/>
        <v>23</v>
      </c>
      <c r="E394" s="131">
        <f t="shared" si="116"/>
        <v>0.92</v>
      </c>
      <c r="F394">
        <f>VLOOKUP('State Bond Rating'!R45,Coding!P$3:Q$16,2,FALSE)</f>
        <v>2</v>
      </c>
      <c r="G394" s="126">
        <f t="shared" si="117"/>
        <v>34</v>
      </c>
      <c r="H394" s="129">
        <f t="shared" si="118"/>
        <v>0.97142857142857142</v>
      </c>
      <c r="I394">
        <f>VLOOKUP('State Bond Rating'!S45,Coding!S$3:T$16,2,FALSE)</f>
        <v>2</v>
      </c>
      <c r="J394" s="126">
        <f t="shared" si="119"/>
        <v>18</v>
      </c>
      <c r="K394" s="99">
        <f t="shared" si="120"/>
        <v>0.94736842105263153</v>
      </c>
      <c r="L394" s="97">
        <f t="shared" si="130"/>
        <v>0.94626566416040092</v>
      </c>
      <c r="M394" s="119">
        <v>0</v>
      </c>
      <c r="N394" s="70">
        <v>0</v>
      </c>
      <c r="O394" s="89">
        <v>0</v>
      </c>
      <c r="P394" s="89">
        <v>0</v>
      </c>
      <c r="Q394" s="89" t="str">
        <f t="shared" si="113"/>
        <v>000</v>
      </c>
      <c r="R394" s="89">
        <v>0</v>
      </c>
      <c r="S394" s="89">
        <f t="shared" si="121"/>
        <v>0</v>
      </c>
      <c r="T394" s="89">
        <f t="shared" si="122"/>
        <v>1</v>
      </c>
      <c r="U394" s="89">
        <f t="shared" si="129"/>
        <v>0</v>
      </c>
      <c r="V394" s="89">
        <f t="shared" si="123"/>
        <v>0</v>
      </c>
      <c r="W394" s="89">
        <f t="shared" si="124"/>
        <v>0</v>
      </c>
      <c r="X394" s="89">
        <f t="shared" si="125"/>
        <v>0</v>
      </c>
      <c r="Y394" s="71">
        <v>4.5</v>
      </c>
      <c r="Z394" s="85">
        <v>36630</v>
      </c>
      <c r="AA394">
        <v>0</v>
      </c>
      <c r="AB394" s="71">
        <v>1</v>
      </c>
      <c r="AC394" s="71">
        <v>1</v>
      </c>
      <c r="AD394" s="67">
        <v>23909.021000000001</v>
      </c>
      <c r="AE394" s="76">
        <v>23831983</v>
      </c>
      <c r="AF394" s="67">
        <v>1179214</v>
      </c>
      <c r="AG394" s="83">
        <v>0</v>
      </c>
      <c r="AH394" s="83">
        <v>0</v>
      </c>
      <c r="AI394" s="93">
        <v>40314714</v>
      </c>
      <c r="AJ394" s="93">
        <f t="shared" si="126"/>
        <v>40314.714</v>
      </c>
      <c r="AK394" s="117">
        <f t="shared" si="127"/>
        <v>3.4187784405544708E-2</v>
      </c>
      <c r="AL394" s="67">
        <v>8214</v>
      </c>
      <c r="AM394" s="100">
        <f t="shared" si="128"/>
        <v>0.69656567849431905</v>
      </c>
    </row>
    <row r="395" spans="1:39">
      <c r="A395" s="11">
        <v>2007</v>
      </c>
      <c r="B395" s="13">
        <v>44</v>
      </c>
      <c r="C395">
        <f>VLOOKUP('State Bond Rating'!Q46,Coding!M$3:N$16,2,FALSE)</f>
        <v>1</v>
      </c>
      <c r="D395">
        <f t="shared" si="114"/>
        <v>25</v>
      </c>
      <c r="E395" s="131">
        <f t="shared" si="116"/>
        <v>1</v>
      </c>
      <c r="F395">
        <f>VLOOKUP('State Bond Rating'!R46,Coding!P$3:Q$16,2,FALSE)</f>
        <v>1</v>
      </c>
      <c r="G395" s="126">
        <f t="shared" si="117"/>
        <v>35</v>
      </c>
      <c r="H395" s="129">
        <f t="shared" si="118"/>
        <v>1</v>
      </c>
      <c r="I395">
        <f>VLOOKUP('State Bond Rating'!S46,Coding!S$3:T$16,2,FALSE)</f>
        <v>1</v>
      </c>
      <c r="J395" s="126">
        <f t="shared" si="119"/>
        <v>19</v>
      </c>
      <c r="K395" s="99">
        <f t="shared" si="120"/>
        <v>1</v>
      </c>
      <c r="L395" s="97">
        <f t="shared" si="130"/>
        <v>1</v>
      </c>
      <c r="M395" s="119">
        <v>0</v>
      </c>
      <c r="N395" s="70">
        <v>0</v>
      </c>
      <c r="O395" s="89">
        <v>0</v>
      </c>
      <c r="P395" s="89">
        <v>0</v>
      </c>
      <c r="Q395" s="89" t="str">
        <f t="shared" si="113"/>
        <v>000</v>
      </c>
      <c r="R395" s="89">
        <v>0</v>
      </c>
      <c r="S395" s="89">
        <f t="shared" si="121"/>
        <v>0</v>
      </c>
      <c r="T395" s="89">
        <f t="shared" si="122"/>
        <v>1</v>
      </c>
      <c r="U395" s="89">
        <f t="shared" si="129"/>
        <v>0</v>
      </c>
      <c r="V395" s="89">
        <f t="shared" si="123"/>
        <v>0</v>
      </c>
      <c r="W395" s="89">
        <f t="shared" si="124"/>
        <v>0</v>
      </c>
      <c r="X395" s="89">
        <f t="shared" si="125"/>
        <v>0</v>
      </c>
      <c r="Y395" s="71">
        <v>2.6</v>
      </c>
      <c r="Z395" s="85">
        <v>32965</v>
      </c>
      <c r="AA395">
        <v>0</v>
      </c>
      <c r="AB395" s="71">
        <v>1</v>
      </c>
      <c r="AC395" s="71">
        <v>1</v>
      </c>
      <c r="AD395" s="67">
        <v>5926.5889999999999</v>
      </c>
      <c r="AE395" s="76">
        <v>2597746</v>
      </c>
      <c r="AF395" s="67">
        <v>115982</v>
      </c>
      <c r="AG395" s="83">
        <v>0</v>
      </c>
      <c r="AH395" s="83">
        <v>0</v>
      </c>
      <c r="AI395" s="93">
        <v>6075590</v>
      </c>
      <c r="AJ395" s="93">
        <f t="shared" si="126"/>
        <v>6075.59</v>
      </c>
      <c r="AK395" s="117">
        <f t="shared" si="127"/>
        <v>5.2383904398958459E-2</v>
      </c>
      <c r="AL395" s="67">
        <v>524</v>
      </c>
      <c r="AM395" s="100">
        <f t="shared" si="128"/>
        <v>0.45179424393440365</v>
      </c>
    </row>
    <row r="396" spans="1:39">
      <c r="A396" s="11">
        <v>2007</v>
      </c>
      <c r="B396" s="13">
        <v>45</v>
      </c>
      <c r="C396">
        <f>VLOOKUP('State Bond Rating'!Q47,Coding!M$3:N$16,2,FALSE)</f>
        <v>2</v>
      </c>
      <c r="D396">
        <f t="shared" si="114"/>
        <v>24</v>
      </c>
      <c r="E396" s="131">
        <f t="shared" si="116"/>
        <v>0.96</v>
      </c>
      <c r="F396">
        <f>VLOOKUP('State Bond Rating'!R47,Coding!P$3:Q$16,2,FALSE)</f>
        <v>1</v>
      </c>
      <c r="G396" s="126">
        <f t="shared" si="117"/>
        <v>35</v>
      </c>
      <c r="H396" s="129">
        <f t="shared" si="118"/>
        <v>1</v>
      </c>
      <c r="I396">
        <f>VLOOKUP('State Bond Rating'!S47,Coding!S$3:T$16,2,FALSE)</f>
        <v>2</v>
      </c>
      <c r="J396" s="126">
        <f t="shared" si="119"/>
        <v>18</v>
      </c>
      <c r="K396" s="99">
        <f t="shared" si="120"/>
        <v>0.94736842105263153</v>
      </c>
      <c r="L396" s="97">
        <f t="shared" si="130"/>
        <v>0.96912280701754383</v>
      </c>
      <c r="M396" s="119">
        <v>0</v>
      </c>
      <c r="N396" s="70">
        <v>0</v>
      </c>
      <c r="O396" s="89">
        <v>1</v>
      </c>
      <c r="P396" s="89">
        <v>1</v>
      </c>
      <c r="Q396" s="89" t="str">
        <f t="shared" si="113"/>
        <v>011</v>
      </c>
      <c r="R396" s="89">
        <v>2</v>
      </c>
      <c r="S396" s="89">
        <f t="shared" si="121"/>
        <v>0</v>
      </c>
      <c r="T396" s="89">
        <f t="shared" si="122"/>
        <v>0</v>
      </c>
      <c r="U396" s="89">
        <f t="shared" si="129"/>
        <v>0</v>
      </c>
      <c r="V396" s="89">
        <f t="shared" si="123"/>
        <v>1</v>
      </c>
      <c r="W396" s="89">
        <f t="shared" si="124"/>
        <v>0</v>
      </c>
      <c r="X396" s="89">
        <f t="shared" si="125"/>
        <v>1</v>
      </c>
      <c r="Y396" s="71">
        <v>4</v>
      </c>
      <c r="Z396" s="85">
        <v>38866</v>
      </c>
      <c r="AA396">
        <v>0</v>
      </c>
      <c r="AB396" s="71">
        <v>1</v>
      </c>
      <c r="AC396" s="71">
        <v>1</v>
      </c>
      <c r="AD396" s="67">
        <v>3104.1790000000001</v>
      </c>
      <c r="AE396" s="76">
        <v>623481</v>
      </c>
      <c r="AF396" s="67">
        <v>24848</v>
      </c>
      <c r="AG396" s="83">
        <v>0</v>
      </c>
      <c r="AH396" s="83">
        <v>0</v>
      </c>
      <c r="AI396" s="93">
        <v>2563506</v>
      </c>
      <c r="AJ396" s="93">
        <f t="shared" si="126"/>
        <v>2563.5059999999999</v>
      </c>
      <c r="AK396" s="117">
        <f t="shared" si="127"/>
        <v>0.10316749839021248</v>
      </c>
      <c r="AL396" s="67">
        <v>409</v>
      </c>
      <c r="AM396" s="100">
        <f t="shared" si="128"/>
        <v>1.6460077269800386</v>
      </c>
    </row>
    <row r="397" spans="1:39">
      <c r="A397" s="11">
        <v>2007</v>
      </c>
      <c r="B397" s="13">
        <v>46</v>
      </c>
      <c r="C397">
        <f>VLOOKUP('State Bond Rating'!Q48,Coding!M$3:N$16,2,FALSE)</f>
        <v>1</v>
      </c>
      <c r="D397">
        <f t="shared" si="114"/>
        <v>25</v>
      </c>
      <c r="E397" s="131">
        <f t="shared" si="116"/>
        <v>1</v>
      </c>
      <c r="F397">
        <f>VLOOKUP('State Bond Rating'!R48,Coding!P$3:Q$16,2,FALSE)</f>
        <v>1</v>
      </c>
      <c r="G397" s="126">
        <f t="shared" si="117"/>
        <v>35</v>
      </c>
      <c r="H397" s="129">
        <f t="shared" si="118"/>
        <v>1</v>
      </c>
      <c r="I397">
        <f>VLOOKUP('State Bond Rating'!S48,Coding!S$3:T$16,2,FALSE)</f>
        <v>1</v>
      </c>
      <c r="J397" s="126">
        <f t="shared" si="119"/>
        <v>19</v>
      </c>
      <c r="K397" s="99">
        <f t="shared" si="120"/>
        <v>1</v>
      </c>
      <c r="L397" s="97">
        <f t="shared" si="130"/>
        <v>1</v>
      </c>
      <c r="M397" s="119">
        <v>0</v>
      </c>
      <c r="N397" s="70">
        <v>1</v>
      </c>
      <c r="O397" s="89">
        <v>0</v>
      </c>
      <c r="P397" s="89">
        <v>0</v>
      </c>
      <c r="Q397" s="89" t="str">
        <f t="shared" si="113"/>
        <v>100</v>
      </c>
      <c r="R397" s="89">
        <v>2</v>
      </c>
      <c r="S397" s="89">
        <f t="shared" si="121"/>
        <v>0</v>
      </c>
      <c r="T397" s="89">
        <f t="shared" si="122"/>
        <v>0</v>
      </c>
      <c r="U397" s="89">
        <f t="shared" si="129"/>
        <v>1</v>
      </c>
      <c r="V397" s="89">
        <f t="shared" si="123"/>
        <v>0</v>
      </c>
      <c r="W397" s="89">
        <f t="shared" si="124"/>
        <v>0</v>
      </c>
      <c r="X397" s="89">
        <f t="shared" si="125"/>
        <v>1</v>
      </c>
      <c r="Y397" s="71">
        <v>2.8</v>
      </c>
      <c r="Z397" s="85">
        <v>44554</v>
      </c>
      <c r="AA397">
        <v>0</v>
      </c>
      <c r="AB397" s="71">
        <v>1</v>
      </c>
      <c r="AC397" s="71">
        <v>1</v>
      </c>
      <c r="AD397" s="67">
        <v>19683.528999999999</v>
      </c>
      <c r="AE397" s="76">
        <v>7751000</v>
      </c>
      <c r="AF397" s="67">
        <v>392553</v>
      </c>
      <c r="AG397" s="83">
        <v>0</v>
      </c>
      <c r="AH397" s="83">
        <v>0</v>
      </c>
      <c r="AI397" s="93">
        <v>18666687</v>
      </c>
      <c r="AJ397" s="93">
        <f t="shared" si="126"/>
        <v>18666.687000000002</v>
      </c>
      <c r="AK397" s="117">
        <f t="shared" si="127"/>
        <v>4.7552017179845786E-2</v>
      </c>
      <c r="AL397" s="67">
        <v>1338</v>
      </c>
      <c r="AM397" s="100">
        <f t="shared" si="128"/>
        <v>0.34084569472147708</v>
      </c>
    </row>
    <row r="398" spans="1:39">
      <c r="A398" s="11">
        <v>2007</v>
      </c>
      <c r="B398" s="13">
        <v>47</v>
      </c>
      <c r="C398">
        <f>VLOOKUP('State Bond Rating'!Q49,Coding!M$3:N$16,2,FALSE)</f>
        <v>2</v>
      </c>
      <c r="D398">
        <f t="shared" si="114"/>
        <v>24</v>
      </c>
      <c r="E398" s="131">
        <f t="shared" si="116"/>
        <v>0.96</v>
      </c>
      <c r="F398">
        <f>VLOOKUP('State Bond Rating'!R49,Coding!P$3:Q$16,2,FALSE)</f>
        <v>2</v>
      </c>
      <c r="G398" s="126">
        <f t="shared" si="117"/>
        <v>34</v>
      </c>
      <c r="H398" s="129">
        <f t="shared" si="118"/>
        <v>0.97142857142857142</v>
      </c>
      <c r="I398">
        <f>VLOOKUP('State Bond Rating'!S49,Coding!S$3:T$16,2,FALSE)</f>
        <v>3</v>
      </c>
      <c r="J398" s="126">
        <f t="shared" si="119"/>
        <v>17</v>
      </c>
      <c r="K398" s="99">
        <f t="shared" si="120"/>
        <v>0.89473684210526316</v>
      </c>
      <c r="L398" s="97">
        <f t="shared" si="130"/>
        <v>0.94205513784461159</v>
      </c>
      <c r="M398" s="119">
        <v>0</v>
      </c>
      <c r="N398" s="70">
        <v>1</v>
      </c>
      <c r="O398" s="89">
        <v>1</v>
      </c>
      <c r="P398" s="89">
        <v>1</v>
      </c>
      <c r="Q398" s="89" t="str">
        <f t="shared" si="113"/>
        <v>111</v>
      </c>
      <c r="R398" s="89">
        <v>1</v>
      </c>
      <c r="S398" s="89">
        <f t="shared" si="121"/>
        <v>1</v>
      </c>
      <c r="T398" s="89">
        <f t="shared" si="122"/>
        <v>0</v>
      </c>
      <c r="U398" s="89">
        <f t="shared" si="129"/>
        <v>0</v>
      </c>
      <c r="V398" s="89">
        <f t="shared" si="123"/>
        <v>0</v>
      </c>
      <c r="W398" s="89">
        <f t="shared" si="124"/>
        <v>0</v>
      </c>
      <c r="X398" s="89">
        <f t="shared" si="125"/>
        <v>0</v>
      </c>
      <c r="Y398" s="71">
        <v>5.0999999999999996</v>
      </c>
      <c r="Z398" s="85">
        <v>43192</v>
      </c>
      <c r="AA398">
        <v>0</v>
      </c>
      <c r="AB398" s="71">
        <v>1</v>
      </c>
      <c r="AC398" s="71">
        <v>1</v>
      </c>
      <c r="AD398" s="67">
        <v>21058.558000000001</v>
      </c>
      <c r="AE398" s="76">
        <v>6461587</v>
      </c>
      <c r="AF398" s="67">
        <v>345971</v>
      </c>
      <c r="AG398" s="83">
        <v>0</v>
      </c>
      <c r="AH398" s="83">
        <v>0</v>
      </c>
      <c r="AI398" s="93">
        <v>17705980</v>
      </c>
      <c r="AJ398" s="93">
        <f t="shared" si="126"/>
        <v>17705.98</v>
      </c>
      <c r="AK398" s="117">
        <f t="shared" si="127"/>
        <v>5.1177642056704171E-2</v>
      </c>
      <c r="AL398" s="67">
        <v>5993</v>
      </c>
      <c r="AM398" s="100">
        <f t="shared" si="128"/>
        <v>1.7322261114370858</v>
      </c>
    </row>
    <row r="399" spans="1:39">
      <c r="A399" s="11">
        <v>2007</v>
      </c>
      <c r="B399" s="13">
        <v>48</v>
      </c>
      <c r="C399">
        <f>VLOOKUP('State Bond Rating'!Q50,Coding!M$3:N$16,2,FALSE)</f>
        <v>4</v>
      </c>
      <c r="D399">
        <f t="shared" si="114"/>
        <v>22</v>
      </c>
      <c r="E399" s="131">
        <f t="shared" si="116"/>
        <v>0.88</v>
      </c>
      <c r="F399">
        <f>VLOOKUP('State Bond Rating'!R50,Coding!P$3:Q$16,2,FALSE)</f>
        <v>4</v>
      </c>
      <c r="G399" s="126">
        <f t="shared" si="117"/>
        <v>32</v>
      </c>
      <c r="H399" s="129">
        <f t="shared" si="118"/>
        <v>0.91428571428571426</v>
      </c>
      <c r="I399">
        <f>VLOOKUP('State Bond Rating'!S50,Coding!S$3:T$16,2,FALSE)</f>
        <v>4</v>
      </c>
      <c r="J399" s="126">
        <f t="shared" si="119"/>
        <v>16</v>
      </c>
      <c r="K399" s="99">
        <f t="shared" si="120"/>
        <v>0.84210526315789469</v>
      </c>
      <c r="L399" s="97">
        <f t="shared" si="130"/>
        <v>0.87879699248120302</v>
      </c>
      <c r="M399" s="119">
        <v>0</v>
      </c>
      <c r="N399" s="70">
        <v>1</v>
      </c>
      <c r="O399" s="89">
        <v>1</v>
      </c>
      <c r="P399" s="89">
        <v>1</v>
      </c>
      <c r="Q399" s="89" t="str">
        <f t="shared" si="113"/>
        <v>111</v>
      </c>
      <c r="R399" s="89">
        <v>1</v>
      </c>
      <c r="S399" s="89">
        <f t="shared" si="121"/>
        <v>1</v>
      </c>
      <c r="T399" s="89">
        <f t="shared" si="122"/>
        <v>0</v>
      </c>
      <c r="U399" s="89">
        <f t="shared" si="129"/>
        <v>0</v>
      </c>
      <c r="V399" s="89">
        <f t="shared" si="123"/>
        <v>0</v>
      </c>
      <c r="W399" s="89">
        <f t="shared" si="124"/>
        <v>0</v>
      </c>
      <c r="X399" s="89">
        <f t="shared" si="125"/>
        <v>0</v>
      </c>
      <c r="Y399" s="71">
        <v>4</v>
      </c>
      <c r="Z399" s="85">
        <v>29323</v>
      </c>
      <c r="AA399">
        <v>0</v>
      </c>
      <c r="AB399" s="71">
        <v>1</v>
      </c>
      <c r="AC399" s="71">
        <v>1</v>
      </c>
      <c r="AD399" s="67">
        <v>5628.0649999999996</v>
      </c>
      <c r="AE399" s="76">
        <v>1834052</v>
      </c>
      <c r="AF399" s="67">
        <v>58873</v>
      </c>
      <c r="AG399" s="83">
        <v>0</v>
      </c>
      <c r="AH399" s="83">
        <v>0</v>
      </c>
      <c r="AI399" s="93">
        <v>4642230</v>
      </c>
      <c r="AJ399" s="93">
        <f t="shared" si="126"/>
        <v>4642.2299999999996</v>
      </c>
      <c r="AK399" s="117">
        <f t="shared" si="127"/>
        <v>7.8851595807925529E-2</v>
      </c>
      <c r="AL399" s="67">
        <v>230</v>
      </c>
      <c r="AM399" s="100">
        <f t="shared" si="128"/>
        <v>0.3906714453144905</v>
      </c>
    </row>
    <row r="400" spans="1:39">
      <c r="A400" s="49">
        <v>2007</v>
      </c>
      <c r="B400" s="88">
        <v>49</v>
      </c>
      <c r="C400">
        <f>VLOOKUP('State Bond Rating'!Q51,Coding!M$3:N$16,2,FALSE)</f>
        <v>4</v>
      </c>
      <c r="D400">
        <f t="shared" si="114"/>
        <v>22</v>
      </c>
      <c r="E400" s="131">
        <f t="shared" si="116"/>
        <v>0.88</v>
      </c>
      <c r="F400">
        <f>VLOOKUP('State Bond Rating'!R51,Coding!P$3:Q$16,2,FALSE)</f>
        <v>4</v>
      </c>
      <c r="G400" s="126">
        <f t="shared" si="117"/>
        <v>32</v>
      </c>
      <c r="H400" s="129">
        <f t="shared" si="118"/>
        <v>0.91428571428571426</v>
      </c>
      <c r="I400">
        <f>VLOOKUP('State Bond Rating'!S51,Coding!S$3:T$16,2,FALSE)</f>
        <v>4</v>
      </c>
      <c r="J400" s="126">
        <f t="shared" si="119"/>
        <v>16</v>
      </c>
      <c r="K400" s="99">
        <f t="shared" si="120"/>
        <v>0.84210526315789469</v>
      </c>
      <c r="L400" s="97">
        <f t="shared" si="130"/>
        <v>0.87879699248120302</v>
      </c>
      <c r="M400" s="119">
        <v>0</v>
      </c>
      <c r="N400" s="70">
        <v>1</v>
      </c>
      <c r="O400" s="71">
        <v>0</v>
      </c>
      <c r="P400" s="71">
        <v>1</v>
      </c>
      <c r="Q400" s="89" t="str">
        <f t="shared" si="113"/>
        <v>101</v>
      </c>
      <c r="R400" s="89">
        <v>2</v>
      </c>
      <c r="S400" s="89">
        <f t="shared" si="121"/>
        <v>0</v>
      </c>
      <c r="T400" s="89">
        <f t="shared" si="122"/>
        <v>0</v>
      </c>
      <c r="U400" s="89">
        <v>1</v>
      </c>
      <c r="V400" s="89">
        <f t="shared" si="123"/>
        <v>0</v>
      </c>
      <c r="W400" s="89">
        <f t="shared" si="124"/>
        <v>0</v>
      </c>
      <c r="X400" s="89">
        <f t="shared" si="125"/>
        <v>1</v>
      </c>
      <c r="Y400" s="71">
        <v>4.9000000000000004</v>
      </c>
      <c r="Z400" s="85">
        <v>37573</v>
      </c>
      <c r="AA400">
        <v>0</v>
      </c>
      <c r="AB400" s="71">
        <v>1</v>
      </c>
      <c r="AC400" s="71">
        <v>1</v>
      </c>
      <c r="AD400" s="67">
        <v>21461.27</v>
      </c>
      <c r="AE400" s="76">
        <v>5610775</v>
      </c>
      <c r="AF400" s="67">
        <v>243632</v>
      </c>
      <c r="AG400" s="83">
        <v>0</v>
      </c>
      <c r="AH400" s="83">
        <v>0</v>
      </c>
      <c r="AI400" s="93">
        <v>14482624</v>
      </c>
      <c r="AJ400" s="93">
        <f t="shared" si="126"/>
        <v>14482.624</v>
      </c>
      <c r="AK400" s="117">
        <f t="shared" si="127"/>
        <v>5.9444670650817627E-2</v>
      </c>
      <c r="AL400" s="67">
        <v>4239</v>
      </c>
      <c r="AM400" s="100">
        <f t="shared" si="128"/>
        <v>1.7399192224338347</v>
      </c>
    </row>
    <row r="401" spans="1:39" s="50" customFormat="1" ht="16" thickBot="1">
      <c r="A401" s="18">
        <v>2007</v>
      </c>
      <c r="B401" s="22">
        <v>50</v>
      </c>
      <c r="C401" s="20">
        <f>VLOOKUP('State Bond Rating'!Q52,Coding!M$3:N$16,2,FALSE)</f>
        <v>3</v>
      </c>
      <c r="D401" s="20">
        <f t="shared" si="114"/>
        <v>23</v>
      </c>
      <c r="E401" s="138">
        <f t="shared" si="116"/>
        <v>0.92</v>
      </c>
      <c r="F401" s="20">
        <f>VLOOKUP('State Bond Rating'!R52,Coding!P$3:Q$16,2,FALSE)</f>
        <v>12</v>
      </c>
      <c r="G401" s="20">
        <f t="shared" si="117"/>
        <v>24</v>
      </c>
      <c r="H401" s="139">
        <f t="shared" si="118"/>
        <v>0.68571428571428572</v>
      </c>
      <c r="I401" s="20">
        <f>VLOOKUP('State Bond Rating'!S52,Coding!S$3:T$16,2,FALSE)</f>
        <v>12</v>
      </c>
      <c r="J401" s="20">
        <f t="shared" si="119"/>
        <v>8</v>
      </c>
      <c r="K401" s="105">
        <f t="shared" si="120"/>
        <v>0.42105263157894735</v>
      </c>
      <c r="L401" s="106">
        <f>E401</f>
        <v>0.92</v>
      </c>
      <c r="M401" s="140">
        <v>0</v>
      </c>
      <c r="N401" s="20">
        <v>1</v>
      </c>
      <c r="O401" s="72">
        <v>0</v>
      </c>
      <c r="P401" s="72">
        <v>0</v>
      </c>
      <c r="Q401" s="72" t="str">
        <f t="shared" si="113"/>
        <v>100</v>
      </c>
      <c r="R401" s="72">
        <v>2</v>
      </c>
      <c r="S401" s="72">
        <f t="shared" si="121"/>
        <v>0</v>
      </c>
      <c r="T401" s="72">
        <f t="shared" si="122"/>
        <v>0</v>
      </c>
      <c r="U401" s="72">
        <f t="shared" si="129"/>
        <v>1</v>
      </c>
      <c r="V401" s="72">
        <f t="shared" si="123"/>
        <v>0</v>
      </c>
      <c r="W401" s="72">
        <f t="shared" si="124"/>
        <v>0</v>
      </c>
      <c r="X401" s="72">
        <f t="shared" si="125"/>
        <v>1</v>
      </c>
      <c r="Y401" s="50">
        <v>2.6</v>
      </c>
      <c r="Z401" s="86">
        <v>44719</v>
      </c>
      <c r="AA401" s="50">
        <v>0</v>
      </c>
      <c r="AB401" s="72">
        <v>1</v>
      </c>
      <c r="AC401" s="72">
        <v>1</v>
      </c>
      <c r="AD401" s="69">
        <v>1205.067</v>
      </c>
      <c r="AE401" s="78">
        <v>534876</v>
      </c>
      <c r="AF401" s="68">
        <v>36331</v>
      </c>
      <c r="AG401" s="84">
        <v>0</v>
      </c>
      <c r="AH401" s="84">
        <v>0</v>
      </c>
      <c r="AI401" s="104">
        <v>2025090</v>
      </c>
      <c r="AJ401" s="96">
        <f t="shared" si="126"/>
        <v>2025.09</v>
      </c>
      <c r="AK401" s="118">
        <f t="shared" si="127"/>
        <v>5.5740001651482206E-2</v>
      </c>
      <c r="AL401" s="68">
        <v>355</v>
      </c>
      <c r="AM401" s="107">
        <f t="shared" si="128"/>
        <v>0.97712697145688254</v>
      </c>
    </row>
    <row r="402" spans="1:39" ht="16" thickTop="1">
      <c r="A402" s="16">
        <v>2008</v>
      </c>
      <c r="B402" s="21">
        <v>1</v>
      </c>
      <c r="C402">
        <f>VLOOKUP('State Bond Rating'!V3,Coding!M$3:N$16,2,FALSE)</f>
        <v>3</v>
      </c>
      <c r="D402">
        <f t="shared" si="114"/>
        <v>23</v>
      </c>
      <c r="E402" s="131">
        <f t="shared" si="116"/>
        <v>0.92</v>
      </c>
      <c r="F402">
        <f>VLOOKUP('State Bond Rating'!W3,Coding!P$3:Q$16,2,FALSE)</f>
        <v>3</v>
      </c>
      <c r="G402" s="126">
        <f t="shared" si="117"/>
        <v>33</v>
      </c>
      <c r="H402" s="129">
        <f t="shared" si="118"/>
        <v>0.94285714285714284</v>
      </c>
      <c r="I402">
        <f>VLOOKUP('State Bond Rating'!X3,Coding!S$3:T$16,2,FALSE)</f>
        <v>1</v>
      </c>
      <c r="J402" s="126">
        <f t="shared" si="119"/>
        <v>19</v>
      </c>
      <c r="K402" s="99">
        <f t="shared" si="120"/>
        <v>1</v>
      </c>
      <c r="L402" s="97">
        <f>(E402+H402+K402)/3</f>
        <v>0.95428571428571429</v>
      </c>
      <c r="M402" s="119">
        <v>0</v>
      </c>
      <c r="N402" s="70">
        <v>0</v>
      </c>
      <c r="O402" s="89">
        <v>1</v>
      </c>
      <c r="P402" s="89">
        <v>1</v>
      </c>
      <c r="Q402" s="89" t="str">
        <f t="shared" si="113"/>
        <v>011</v>
      </c>
      <c r="R402" s="71">
        <v>2</v>
      </c>
      <c r="S402" s="89">
        <f t="shared" si="121"/>
        <v>0</v>
      </c>
      <c r="T402" s="89">
        <f t="shared" si="122"/>
        <v>0</v>
      </c>
      <c r="U402" s="89">
        <f t="shared" si="129"/>
        <v>0</v>
      </c>
      <c r="V402" s="89">
        <f t="shared" si="123"/>
        <v>1</v>
      </c>
      <c r="W402" s="89">
        <f t="shared" si="124"/>
        <v>0</v>
      </c>
      <c r="X402" s="89">
        <f t="shared" si="125"/>
        <v>1</v>
      </c>
      <c r="Y402" s="71">
        <v>4</v>
      </c>
      <c r="Z402" s="85">
        <v>33430</v>
      </c>
      <c r="AA402">
        <v>0</v>
      </c>
      <c r="AB402" s="71">
        <v>1</v>
      </c>
      <c r="AC402" s="71">
        <v>1</v>
      </c>
      <c r="AD402" s="67">
        <v>28007.987000000001</v>
      </c>
      <c r="AE402" s="76">
        <v>4718206</v>
      </c>
      <c r="AF402" s="67">
        <v>172646</v>
      </c>
      <c r="AG402" s="83">
        <v>0</v>
      </c>
      <c r="AH402" s="83">
        <v>0</v>
      </c>
      <c r="AI402" s="93">
        <v>9070530</v>
      </c>
      <c r="AJ402" s="93">
        <f t="shared" si="126"/>
        <v>9070.5300000000007</v>
      </c>
      <c r="AK402" s="117">
        <f t="shared" si="127"/>
        <v>5.2538315396823562E-2</v>
      </c>
      <c r="AL402" s="67">
        <v>1980</v>
      </c>
      <c r="AM402" s="100">
        <f t="shared" si="128"/>
        <v>1.146855415126907</v>
      </c>
    </row>
    <row r="403" spans="1:39">
      <c r="A403" s="11">
        <v>2008</v>
      </c>
      <c r="B403" s="13">
        <v>2</v>
      </c>
      <c r="C403">
        <f>VLOOKUP('State Bond Rating'!V4,Coding!M$3:N$16,2,FALSE)</f>
        <v>2</v>
      </c>
      <c r="D403">
        <f t="shared" si="114"/>
        <v>24</v>
      </c>
      <c r="E403" s="131">
        <f t="shared" si="116"/>
        <v>0.96</v>
      </c>
      <c r="F403">
        <f>VLOOKUP('State Bond Rating'!W4,Coding!P$3:Q$16,2,FALSE)</f>
        <v>3</v>
      </c>
      <c r="G403" s="126">
        <f t="shared" si="117"/>
        <v>33</v>
      </c>
      <c r="H403" s="129">
        <f t="shared" si="118"/>
        <v>0.94285714285714284</v>
      </c>
      <c r="I403">
        <f>VLOOKUP('State Bond Rating'!X4,Coding!S$3:T$16,2,FALSE)</f>
        <v>3</v>
      </c>
      <c r="J403" s="126">
        <f t="shared" si="119"/>
        <v>17</v>
      </c>
      <c r="K403" s="99">
        <f t="shared" si="120"/>
        <v>0.89473684210526316</v>
      </c>
      <c r="L403" s="97">
        <f>(E403+H403+K403)/3</f>
        <v>0.93253132832080199</v>
      </c>
      <c r="M403" s="119">
        <v>0</v>
      </c>
      <c r="N403" s="70">
        <v>0</v>
      </c>
      <c r="O403" s="89">
        <v>0</v>
      </c>
      <c r="P403" s="89">
        <v>2</v>
      </c>
      <c r="Q403" s="89" t="str">
        <f t="shared" si="113"/>
        <v>002</v>
      </c>
      <c r="R403" s="71">
        <v>2</v>
      </c>
      <c r="S403" s="89">
        <f t="shared" si="121"/>
        <v>0</v>
      </c>
      <c r="T403" s="89">
        <f t="shared" si="122"/>
        <v>0</v>
      </c>
      <c r="U403" s="89">
        <f t="shared" si="129"/>
        <v>0</v>
      </c>
      <c r="V403" s="89">
        <v>1</v>
      </c>
      <c r="W403" s="89">
        <f t="shared" si="124"/>
        <v>0</v>
      </c>
      <c r="X403" s="89">
        <f t="shared" si="125"/>
        <v>1</v>
      </c>
      <c r="Y403" s="71">
        <v>6.5</v>
      </c>
      <c r="Z403" s="85">
        <v>47791</v>
      </c>
      <c r="AA403">
        <v>0</v>
      </c>
      <c r="AB403" s="71">
        <v>1</v>
      </c>
      <c r="AC403" s="71">
        <v>1</v>
      </c>
      <c r="AD403" s="67">
        <v>9960.3289999999997</v>
      </c>
      <c r="AE403" s="76">
        <v>687455</v>
      </c>
      <c r="AF403" s="67">
        <v>55461</v>
      </c>
      <c r="AG403" s="83">
        <v>0</v>
      </c>
      <c r="AH403" s="83">
        <v>0</v>
      </c>
      <c r="AI403" s="93">
        <v>8732385</v>
      </c>
      <c r="AJ403" s="93">
        <f t="shared" si="126"/>
        <v>8732.3850000000002</v>
      </c>
      <c r="AK403" s="117">
        <f t="shared" si="127"/>
        <v>0.15745091145129009</v>
      </c>
      <c r="AL403" s="67">
        <v>447</v>
      </c>
      <c r="AM403" s="100">
        <f t="shared" si="128"/>
        <v>0.80597176394222969</v>
      </c>
    </row>
    <row r="404" spans="1:39">
      <c r="A404" s="11">
        <v>2008</v>
      </c>
      <c r="B404" s="13">
        <v>3</v>
      </c>
      <c r="C404">
        <f>VLOOKUP('State Bond Rating'!V5,Coding!M$3:N$16,2,FALSE)</f>
        <v>3</v>
      </c>
      <c r="D404">
        <f t="shared" si="114"/>
        <v>23</v>
      </c>
      <c r="E404" s="131">
        <f t="shared" si="116"/>
        <v>0.92</v>
      </c>
      <c r="F404">
        <f>VLOOKUP('State Bond Rating'!W5,Coding!P$3:Q$16,2,FALSE)</f>
        <v>4</v>
      </c>
      <c r="G404" s="126">
        <f t="shared" si="117"/>
        <v>32</v>
      </c>
      <c r="H404" s="129">
        <f t="shared" si="118"/>
        <v>0.91428571428571426</v>
      </c>
      <c r="I404">
        <f>VLOOKUP('State Bond Rating'!X5,Coding!S$3:T$16,2,FALSE)</f>
        <v>12</v>
      </c>
      <c r="J404" s="126">
        <f t="shared" si="119"/>
        <v>8</v>
      </c>
      <c r="K404" s="99">
        <f t="shared" si="120"/>
        <v>0.42105263157894735</v>
      </c>
      <c r="L404" s="97">
        <f>(E404+H404)/2</f>
        <v>0.91714285714285715</v>
      </c>
      <c r="M404" s="119">
        <v>0</v>
      </c>
      <c r="N404" s="70">
        <v>1</v>
      </c>
      <c r="O404" s="89">
        <v>0</v>
      </c>
      <c r="P404" s="89">
        <v>0</v>
      </c>
      <c r="Q404" s="89" t="str">
        <f t="shared" si="113"/>
        <v>100</v>
      </c>
      <c r="R404" s="71">
        <v>2</v>
      </c>
      <c r="S404" s="89">
        <f t="shared" si="121"/>
        <v>0</v>
      </c>
      <c r="T404" s="89">
        <f t="shared" si="122"/>
        <v>0</v>
      </c>
      <c r="U404" s="89">
        <f t="shared" si="129"/>
        <v>1</v>
      </c>
      <c r="V404" s="89">
        <f t="shared" si="123"/>
        <v>0</v>
      </c>
      <c r="W404" s="89">
        <f t="shared" si="124"/>
        <v>0</v>
      </c>
      <c r="X404" s="89">
        <f t="shared" si="125"/>
        <v>1</v>
      </c>
      <c r="Y404" s="71">
        <v>4.3</v>
      </c>
      <c r="Z404" s="85">
        <v>35717</v>
      </c>
      <c r="AA404">
        <v>0</v>
      </c>
      <c r="AB404" s="71">
        <v>1</v>
      </c>
      <c r="AC404" s="71">
        <v>1</v>
      </c>
      <c r="AD404" s="67">
        <v>43583.27</v>
      </c>
      <c r="AE404" s="76">
        <v>6280362</v>
      </c>
      <c r="AF404" s="67">
        <v>256718</v>
      </c>
      <c r="AG404" s="83">
        <v>8</v>
      </c>
      <c r="AH404" s="83">
        <v>8</v>
      </c>
      <c r="AI404" s="93">
        <v>13153271</v>
      </c>
      <c r="AJ404" s="93">
        <f t="shared" si="126"/>
        <v>13153.271000000001</v>
      </c>
      <c r="AK404" s="117">
        <f t="shared" si="127"/>
        <v>5.1236263136982999E-2</v>
      </c>
      <c r="AL404" s="67">
        <v>1699</v>
      </c>
      <c r="AM404" s="100">
        <f t="shared" si="128"/>
        <v>0.66181568881028985</v>
      </c>
    </row>
    <row r="405" spans="1:39">
      <c r="A405" s="11">
        <v>2008</v>
      </c>
      <c r="B405" s="13">
        <v>4</v>
      </c>
      <c r="C405">
        <f>VLOOKUP('State Bond Rating'!V6,Coding!M$3:N$16,2,FALSE)</f>
        <v>3</v>
      </c>
      <c r="D405">
        <f t="shared" si="114"/>
        <v>23</v>
      </c>
      <c r="E405" s="131">
        <f t="shared" si="116"/>
        <v>0.92</v>
      </c>
      <c r="F405">
        <f>VLOOKUP('State Bond Rating'!W6,Coding!P$3:Q$16,2,FALSE)</f>
        <v>3</v>
      </c>
      <c r="G405" s="126">
        <f t="shared" si="117"/>
        <v>33</v>
      </c>
      <c r="H405" s="129">
        <f t="shared" si="118"/>
        <v>0.94285714285714284</v>
      </c>
      <c r="I405">
        <f>VLOOKUP('State Bond Rating'!X6,Coding!S$3:T$16,2,FALSE)</f>
        <v>12</v>
      </c>
      <c r="J405" s="126">
        <f t="shared" si="119"/>
        <v>8</v>
      </c>
      <c r="K405" s="99">
        <f t="shared" si="120"/>
        <v>0.42105263157894735</v>
      </c>
      <c r="L405" s="97">
        <f>(E405+H405)/2</f>
        <v>0.93142857142857149</v>
      </c>
      <c r="M405" s="119">
        <v>0</v>
      </c>
      <c r="N405" s="70">
        <v>1</v>
      </c>
      <c r="O405" s="89">
        <v>1</v>
      </c>
      <c r="P405" s="89">
        <v>1</v>
      </c>
      <c r="Q405" s="89" t="str">
        <f t="shared" si="113"/>
        <v>111</v>
      </c>
      <c r="R405" s="89">
        <v>1</v>
      </c>
      <c r="S405" s="89">
        <f t="shared" si="121"/>
        <v>1</v>
      </c>
      <c r="T405" s="89">
        <f t="shared" si="122"/>
        <v>0</v>
      </c>
      <c r="U405" s="89">
        <f t="shared" si="129"/>
        <v>0</v>
      </c>
      <c r="V405" s="89">
        <f t="shared" si="123"/>
        <v>0</v>
      </c>
      <c r="W405" s="89">
        <f t="shared" si="124"/>
        <v>0</v>
      </c>
      <c r="X405" s="89">
        <f t="shared" si="125"/>
        <v>0</v>
      </c>
      <c r="Y405" s="71">
        <v>5.6</v>
      </c>
      <c r="Z405" s="85">
        <v>32141</v>
      </c>
      <c r="AA405">
        <v>0</v>
      </c>
      <c r="AB405" s="71">
        <v>1</v>
      </c>
      <c r="AC405" s="71">
        <v>1</v>
      </c>
      <c r="AD405" s="67">
        <v>12938.901</v>
      </c>
      <c r="AE405" s="76">
        <v>2874554</v>
      </c>
      <c r="AF405" s="67">
        <v>99838</v>
      </c>
      <c r="AG405" s="83">
        <v>16</v>
      </c>
      <c r="AH405" s="83">
        <v>16</v>
      </c>
      <c r="AI405" s="93">
        <v>7530504</v>
      </c>
      <c r="AJ405" s="93">
        <f t="shared" si="126"/>
        <v>7530.5039999999999</v>
      </c>
      <c r="AK405" s="117">
        <f t="shared" si="127"/>
        <v>7.5427232116027962E-2</v>
      </c>
      <c r="AL405" s="67">
        <v>3220</v>
      </c>
      <c r="AM405" s="100">
        <f t="shared" si="128"/>
        <v>3.2252248642801336</v>
      </c>
    </row>
    <row r="406" spans="1:39">
      <c r="A406" s="11">
        <v>2008</v>
      </c>
      <c r="B406" s="13">
        <v>5</v>
      </c>
      <c r="C406">
        <f>VLOOKUP('State Bond Rating'!V7,Coding!M$3:N$16,2,FALSE)</f>
        <v>5</v>
      </c>
      <c r="D406">
        <f t="shared" si="114"/>
        <v>21</v>
      </c>
      <c r="E406" s="131">
        <f t="shared" si="116"/>
        <v>0.84</v>
      </c>
      <c r="F406">
        <f>VLOOKUP('State Bond Rating'!W7,Coding!P$3:Q$16,2,FALSE)</f>
        <v>5</v>
      </c>
      <c r="G406" s="126">
        <f t="shared" si="117"/>
        <v>31</v>
      </c>
      <c r="H406" s="129">
        <f t="shared" si="118"/>
        <v>0.88571428571428568</v>
      </c>
      <c r="I406">
        <f>VLOOKUP('State Bond Rating'!X7,Coding!S$3:T$16,2,FALSE)</f>
        <v>5</v>
      </c>
      <c r="J406" s="126">
        <f t="shared" si="119"/>
        <v>15</v>
      </c>
      <c r="K406" s="99">
        <f t="shared" si="120"/>
        <v>0.78947368421052633</v>
      </c>
      <c r="L406" s="97">
        <f>(E406+H406+K406)/3</f>
        <v>0.83839598997493725</v>
      </c>
      <c r="M406" s="119">
        <v>0</v>
      </c>
      <c r="N406" s="70">
        <v>0</v>
      </c>
      <c r="O406" s="89">
        <v>1</v>
      </c>
      <c r="P406" s="89">
        <v>1</v>
      </c>
      <c r="Q406" s="89" t="str">
        <f t="shared" si="113"/>
        <v>011</v>
      </c>
      <c r="R406" s="89">
        <v>2</v>
      </c>
      <c r="S406" s="89">
        <f t="shared" si="121"/>
        <v>0</v>
      </c>
      <c r="T406" s="89">
        <f t="shared" si="122"/>
        <v>0</v>
      </c>
      <c r="U406" s="89">
        <f t="shared" si="129"/>
        <v>0</v>
      </c>
      <c r="V406" s="89">
        <f t="shared" si="123"/>
        <v>1</v>
      </c>
      <c r="W406" s="89">
        <f t="shared" si="124"/>
        <v>0</v>
      </c>
      <c r="X406" s="89">
        <f t="shared" si="125"/>
        <v>1</v>
      </c>
      <c r="Y406" s="71">
        <v>5.9</v>
      </c>
      <c r="Z406" s="85">
        <v>44162</v>
      </c>
      <c r="AA406">
        <v>0</v>
      </c>
      <c r="AB406" s="71">
        <v>1</v>
      </c>
      <c r="AC406" s="71">
        <v>1</v>
      </c>
      <c r="AD406" s="67">
        <v>341094.01500000001</v>
      </c>
      <c r="AE406" s="76">
        <v>36604337</v>
      </c>
      <c r="AF406" s="67">
        <v>1983926</v>
      </c>
      <c r="AG406" s="83">
        <v>12</v>
      </c>
      <c r="AH406" s="83">
        <v>12</v>
      </c>
      <c r="AI406" s="93">
        <v>117361976</v>
      </c>
      <c r="AJ406" s="93">
        <f t="shared" si="126"/>
        <v>117361.976</v>
      </c>
      <c r="AK406" s="117">
        <f t="shared" si="127"/>
        <v>5.9156428213552319E-2</v>
      </c>
      <c r="AL406" s="67">
        <v>26207</v>
      </c>
      <c r="AM406" s="100">
        <f t="shared" si="128"/>
        <v>1.3209666086335881</v>
      </c>
    </row>
    <row r="407" spans="1:39">
      <c r="A407" s="11">
        <v>2008</v>
      </c>
      <c r="B407" s="13">
        <v>6</v>
      </c>
      <c r="C407">
        <f>VLOOKUP('State Bond Rating'!V8,Coding!M$3:N$16,2,FALSE)</f>
        <v>3</v>
      </c>
      <c r="D407">
        <f t="shared" si="114"/>
        <v>23</v>
      </c>
      <c r="E407" s="131">
        <f t="shared" si="116"/>
        <v>0.92</v>
      </c>
      <c r="F407">
        <f>VLOOKUP('State Bond Rating'!W8,Coding!P$3:Q$16,2,FALSE)</f>
        <v>12</v>
      </c>
      <c r="G407" s="126">
        <f t="shared" si="117"/>
        <v>24</v>
      </c>
      <c r="H407" s="129">
        <f t="shared" si="118"/>
        <v>0.68571428571428572</v>
      </c>
      <c r="I407">
        <f>VLOOKUP('State Bond Rating'!X8,Coding!S$3:T$16,2,FALSE)</f>
        <v>12</v>
      </c>
      <c r="J407" s="126">
        <f t="shared" si="119"/>
        <v>8</v>
      </c>
      <c r="K407" s="99">
        <f t="shared" si="120"/>
        <v>0.42105263157894735</v>
      </c>
      <c r="L407" s="97">
        <f>E407</f>
        <v>0.92</v>
      </c>
      <c r="M407" s="119">
        <v>0</v>
      </c>
      <c r="N407" s="70">
        <v>1</v>
      </c>
      <c r="O407" s="89">
        <v>1</v>
      </c>
      <c r="P407" s="89">
        <v>1</v>
      </c>
      <c r="Q407" s="89" t="str">
        <f t="shared" si="113"/>
        <v>111</v>
      </c>
      <c r="R407" s="89">
        <v>1</v>
      </c>
      <c r="S407" s="89">
        <f t="shared" si="121"/>
        <v>1</v>
      </c>
      <c r="T407" s="89">
        <f t="shared" si="122"/>
        <v>0</v>
      </c>
      <c r="U407" s="89">
        <f t="shared" si="129"/>
        <v>0</v>
      </c>
      <c r="V407" s="89">
        <f t="shared" si="123"/>
        <v>0</v>
      </c>
      <c r="W407" s="89">
        <f t="shared" si="124"/>
        <v>0</v>
      </c>
      <c r="X407" s="89">
        <f t="shared" si="125"/>
        <v>0</v>
      </c>
      <c r="Y407" s="71">
        <v>4.2</v>
      </c>
      <c r="Z407" s="85">
        <v>42663</v>
      </c>
      <c r="AA407">
        <v>0</v>
      </c>
      <c r="AB407" s="71">
        <v>1</v>
      </c>
      <c r="AC407" s="71">
        <v>1</v>
      </c>
      <c r="AD407" s="67">
        <v>49970.881000000001</v>
      </c>
      <c r="AE407" s="76">
        <v>4889730</v>
      </c>
      <c r="AF407" s="67">
        <v>254784</v>
      </c>
      <c r="AG407" s="83">
        <v>8</v>
      </c>
      <c r="AH407" s="83">
        <v>8</v>
      </c>
      <c r="AI407" s="93">
        <v>9624636</v>
      </c>
      <c r="AJ407" s="93">
        <f t="shared" si="126"/>
        <v>9624.6360000000004</v>
      </c>
      <c r="AK407" s="117">
        <f t="shared" si="127"/>
        <v>3.777566880180859E-2</v>
      </c>
      <c r="AL407" s="67">
        <v>2105</v>
      </c>
      <c r="AM407" s="100">
        <f t="shared" si="128"/>
        <v>0.82619002763124838</v>
      </c>
    </row>
    <row r="408" spans="1:39">
      <c r="A408" s="11">
        <v>2008</v>
      </c>
      <c r="B408" s="13">
        <v>7</v>
      </c>
      <c r="C408">
        <f>VLOOKUP('State Bond Rating'!V9,Coding!M$3:N$16,2,FALSE)</f>
        <v>3</v>
      </c>
      <c r="D408">
        <f t="shared" si="114"/>
        <v>23</v>
      </c>
      <c r="E408" s="131">
        <f t="shared" si="116"/>
        <v>0.92</v>
      </c>
      <c r="F408">
        <f>VLOOKUP('State Bond Rating'!W9,Coding!P$3:Q$16,2,FALSE)</f>
        <v>4</v>
      </c>
      <c r="G408" s="126">
        <f t="shared" si="117"/>
        <v>32</v>
      </c>
      <c r="H408" s="129">
        <f t="shared" si="118"/>
        <v>0.91428571428571426</v>
      </c>
      <c r="I408">
        <f>VLOOKUP('State Bond Rating'!X9,Coding!S$3:T$16,2,FALSE)</f>
        <v>3</v>
      </c>
      <c r="J408" s="126">
        <f t="shared" si="119"/>
        <v>17</v>
      </c>
      <c r="K408" s="99">
        <f t="shared" si="120"/>
        <v>0.89473684210526316</v>
      </c>
      <c r="L408" s="97">
        <f>(E408+H408+K408)/3</f>
        <v>0.90967418546365908</v>
      </c>
      <c r="M408" s="119">
        <v>0</v>
      </c>
      <c r="N408" s="70">
        <v>0</v>
      </c>
      <c r="O408" s="89">
        <v>1</v>
      </c>
      <c r="P408" s="89">
        <v>1</v>
      </c>
      <c r="Q408" s="89" t="str">
        <f t="shared" si="113"/>
        <v>011</v>
      </c>
      <c r="R408" s="89">
        <v>2</v>
      </c>
      <c r="S408" s="89">
        <f t="shared" si="121"/>
        <v>0</v>
      </c>
      <c r="T408" s="89">
        <f t="shared" si="122"/>
        <v>0</v>
      </c>
      <c r="U408" s="89">
        <f t="shared" si="129"/>
        <v>0</v>
      </c>
      <c r="V408" s="89">
        <f t="shared" si="123"/>
        <v>1</v>
      </c>
      <c r="W408" s="89">
        <f t="shared" si="124"/>
        <v>0</v>
      </c>
      <c r="X408" s="89">
        <f t="shared" si="125"/>
        <v>1</v>
      </c>
      <c r="Y408" s="71">
        <v>4.8</v>
      </c>
      <c r="Z408" s="85">
        <v>61232</v>
      </c>
      <c r="AA408">
        <v>0</v>
      </c>
      <c r="AB408" s="71">
        <v>1</v>
      </c>
      <c r="AC408" s="71">
        <v>1</v>
      </c>
      <c r="AD408" s="67">
        <v>36789.006999999998</v>
      </c>
      <c r="AE408" s="76">
        <v>3545579</v>
      </c>
      <c r="AF408" s="67">
        <v>238211</v>
      </c>
      <c r="AG408" s="83">
        <v>0</v>
      </c>
      <c r="AH408" s="83">
        <v>0</v>
      </c>
      <c r="AI408" s="93">
        <v>13946399</v>
      </c>
      <c r="AJ408" s="93">
        <f t="shared" si="126"/>
        <v>13946.398999999999</v>
      </c>
      <c r="AK408" s="117">
        <f t="shared" si="127"/>
        <v>5.8546410535197782E-2</v>
      </c>
      <c r="AL408" s="67">
        <v>319</v>
      </c>
      <c r="AM408" s="100">
        <f t="shared" si="128"/>
        <v>0.1339148905801999</v>
      </c>
    </row>
    <row r="409" spans="1:39">
      <c r="A409" s="11">
        <v>2008</v>
      </c>
      <c r="B409" s="13">
        <v>8</v>
      </c>
      <c r="C409">
        <f>VLOOKUP('State Bond Rating'!V10,Coding!M$3:N$16,2,FALSE)</f>
        <v>1</v>
      </c>
      <c r="D409">
        <f t="shared" si="114"/>
        <v>25</v>
      </c>
      <c r="E409" s="131">
        <f t="shared" si="116"/>
        <v>1</v>
      </c>
      <c r="F409">
        <f>VLOOKUP('State Bond Rating'!W10,Coding!P$3:Q$16,2,FALSE)</f>
        <v>1</v>
      </c>
      <c r="G409" s="126">
        <f t="shared" si="117"/>
        <v>35</v>
      </c>
      <c r="H409" s="129">
        <f t="shared" si="118"/>
        <v>1</v>
      </c>
      <c r="I409">
        <f>VLOOKUP('State Bond Rating'!X10,Coding!S$3:T$16,2,FALSE)</f>
        <v>1</v>
      </c>
      <c r="J409" s="126">
        <f t="shared" si="119"/>
        <v>19</v>
      </c>
      <c r="K409" s="99">
        <f t="shared" si="120"/>
        <v>1</v>
      </c>
      <c r="L409" s="97">
        <f>(E409+H409+K409)/3</f>
        <v>1</v>
      </c>
      <c r="M409" s="119">
        <v>0</v>
      </c>
      <c r="N409" s="70">
        <v>1</v>
      </c>
      <c r="O409" s="89">
        <v>1</v>
      </c>
      <c r="P409" s="89">
        <v>1</v>
      </c>
      <c r="Q409" s="89" t="str">
        <f t="shared" si="113"/>
        <v>111</v>
      </c>
      <c r="R409" s="89">
        <v>1</v>
      </c>
      <c r="S409" s="89">
        <f t="shared" si="121"/>
        <v>1</v>
      </c>
      <c r="T409" s="89">
        <f t="shared" si="122"/>
        <v>0</v>
      </c>
      <c r="U409" s="89">
        <f t="shared" si="129"/>
        <v>0</v>
      </c>
      <c r="V409" s="89">
        <f t="shared" si="123"/>
        <v>0</v>
      </c>
      <c r="W409" s="89">
        <f t="shared" si="124"/>
        <v>0</v>
      </c>
      <c r="X409" s="89">
        <f t="shared" si="125"/>
        <v>0</v>
      </c>
      <c r="Y409" s="71">
        <v>3.8</v>
      </c>
      <c r="Z409" s="85">
        <v>41832</v>
      </c>
      <c r="AA409">
        <v>0</v>
      </c>
      <c r="AB409" s="71">
        <v>1</v>
      </c>
      <c r="AC409" s="71">
        <v>1</v>
      </c>
      <c r="AD409" s="67">
        <v>7942.6260000000002</v>
      </c>
      <c r="AE409" s="76">
        <v>883874</v>
      </c>
      <c r="AF409" s="67">
        <v>55293</v>
      </c>
      <c r="AG409" s="83">
        <v>0</v>
      </c>
      <c r="AH409" s="83">
        <v>0</v>
      </c>
      <c r="AI409" s="93">
        <v>2930955</v>
      </c>
      <c r="AJ409" s="93">
        <f t="shared" si="126"/>
        <v>2930.9549999999999</v>
      </c>
      <c r="AK409" s="117">
        <f t="shared" si="127"/>
        <v>5.3007704411046602E-2</v>
      </c>
      <c r="AL409" s="67">
        <v>360</v>
      </c>
      <c r="AM409" s="100">
        <f t="shared" si="128"/>
        <v>0.65107698985405016</v>
      </c>
    </row>
    <row r="410" spans="1:39">
      <c r="A410" s="11">
        <v>2008</v>
      </c>
      <c r="B410" s="13">
        <v>9</v>
      </c>
      <c r="C410">
        <f>VLOOKUP('State Bond Rating'!V11,Coding!M$3:N$16,2,FALSE)</f>
        <v>1</v>
      </c>
      <c r="D410">
        <f t="shared" si="114"/>
        <v>25</v>
      </c>
      <c r="E410" s="131">
        <f t="shared" si="116"/>
        <v>1</v>
      </c>
      <c r="F410">
        <f>VLOOKUP('State Bond Rating'!W11,Coding!P$3:Q$16,2,FALSE)</f>
        <v>2</v>
      </c>
      <c r="G410" s="126">
        <f t="shared" si="117"/>
        <v>34</v>
      </c>
      <c r="H410" s="129">
        <f t="shared" si="118"/>
        <v>0.97142857142857142</v>
      </c>
      <c r="I410">
        <f>VLOOKUP('State Bond Rating'!X11,Coding!S$3:T$16,2,FALSE)</f>
        <v>2</v>
      </c>
      <c r="J410" s="126">
        <f t="shared" si="119"/>
        <v>18</v>
      </c>
      <c r="K410" s="99">
        <f t="shared" si="120"/>
        <v>0.94736842105263153</v>
      </c>
      <c r="L410" s="97">
        <f>(E410+H410+K410)/3</f>
        <v>0.97293233082706765</v>
      </c>
      <c r="M410" s="119">
        <v>0</v>
      </c>
      <c r="N410" s="70">
        <v>0</v>
      </c>
      <c r="O410" s="89">
        <v>0</v>
      </c>
      <c r="P410" s="89">
        <v>0</v>
      </c>
      <c r="Q410" s="89" t="str">
        <f t="shared" si="113"/>
        <v>000</v>
      </c>
      <c r="R410" s="89">
        <v>0</v>
      </c>
      <c r="S410" s="89">
        <f t="shared" si="121"/>
        <v>0</v>
      </c>
      <c r="T410" s="89">
        <f t="shared" si="122"/>
        <v>1</v>
      </c>
      <c r="U410" s="89">
        <f t="shared" si="129"/>
        <v>0</v>
      </c>
      <c r="V410" s="89">
        <f t="shared" si="123"/>
        <v>0</v>
      </c>
      <c r="W410" s="89">
        <f t="shared" si="124"/>
        <v>0</v>
      </c>
      <c r="X410" s="89">
        <f t="shared" si="125"/>
        <v>0</v>
      </c>
      <c r="Y410" s="71">
        <v>4.5999999999999996</v>
      </c>
      <c r="Z410" s="85">
        <v>39655</v>
      </c>
      <c r="AA410">
        <v>0</v>
      </c>
      <c r="AB410" s="71">
        <v>1</v>
      </c>
      <c r="AC410" s="71">
        <v>1</v>
      </c>
      <c r="AD410" s="67">
        <v>142128.52600000001</v>
      </c>
      <c r="AE410" s="76">
        <v>18527305</v>
      </c>
      <c r="AF410" s="67">
        <v>748320</v>
      </c>
      <c r="AG410" s="83">
        <v>8</v>
      </c>
      <c r="AH410" s="83">
        <v>8</v>
      </c>
      <c r="AI410" s="93">
        <v>35977055</v>
      </c>
      <c r="AJ410" s="93">
        <f t="shared" si="126"/>
        <v>35977.055</v>
      </c>
      <c r="AK410" s="117">
        <f t="shared" si="127"/>
        <v>4.8077099369253792E-2</v>
      </c>
      <c r="AL410" s="67">
        <v>6139</v>
      </c>
      <c r="AM410" s="100">
        <f t="shared" si="128"/>
        <v>0.82037096429335055</v>
      </c>
    </row>
    <row r="411" spans="1:39">
      <c r="A411" s="11">
        <v>2008</v>
      </c>
      <c r="B411" s="13">
        <v>10</v>
      </c>
      <c r="C411">
        <f>VLOOKUP('State Bond Rating'!V12,Coding!M$3:N$16,2,FALSE)</f>
        <v>1</v>
      </c>
      <c r="D411">
        <f t="shared" si="114"/>
        <v>25</v>
      </c>
      <c r="E411" s="131">
        <f t="shared" si="116"/>
        <v>1</v>
      </c>
      <c r="F411">
        <f>VLOOKUP('State Bond Rating'!W12,Coding!P$3:Q$16,2,FALSE)</f>
        <v>1</v>
      </c>
      <c r="G411" s="126">
        <f t="shared" si="117"/>
        <v>35</v>
      </c>
      <c r="H411" s="129">
        <f t="shared" si="118"/>
        <v>1</v>
      </c>
      <c r="I411">
        <f>VLOOKUP('State Bond Rating'!X12,Coding!S$3:T$16,2,FALSE)</f>
        <v>1</v>
      </c>
      <c r="J411" s="126">
        <f t="shared" si="119"/>
        <v>19</v>
      </c>
      <c r="K411" s="99">
        <f t="shared" si="120"/>
        <v>1</v>
      </c>
      <c r="L411" s="97">
        <f>(E411+H411+K411)/3</f>
        <v>1</v>
      </c>
      <c r="M411" s="119">
        <v>0</v>
      </c>
      <c r="N411" s="70">
        <v>0</v>
      </c>
      <c r="O411" s="89">
        <v>0</v>
      </c>
      <c r="P411" s="89">
        <v>0</v>
      </c>
      <c r="Q411" s="89" t="str">
        <f t="shared" si="113"/>
        <v>000</v>
      </c>
      <c r="R411" s="89">
        <v>0</v>
      </c>
      <c r="S411" s="89">
        <f t="shared" si="121"/>
        <v>0</v>
      </c>
      <c r="T411" s="89">
        <f t="shared" si="122"/>
        <v>1</v>
      </c>
      <c r="U411" s="89">
        <f t="shared" si="129"/>
        <v>0</v>
      </c>
      <c r="V411" s="89">
        <f t="shared" si="123"/>
        <v>0</v>
      </c>
      <c r="W411" s="89">
        <f t="shared" si="124"/>
        <v>0</v>
      </c>
      <c r="X411" s="89">
        <f t="shared" si="125"/>
        <v>0</v>
      </c>
      <c r="Y411" s="71">
        <v>4.9000000000000004</v>
      </c>
      <c r="Z411" s="85">
        <v>35306</v>
      </c>
      <c r="AA411">
        <v>0</v>
      </c>
      <c r="AB411" s="71">
        <v>1</v>
      </c>
      <c r="AC411" s="71">
        <v>1</v>
      </c>
      <c r="AD411" s="67">
        <v>50561.739000000001</v>
      </c>
      <c r="AE411" s="76">
        <v>9504843</v>
      </c>
      <c r="AF411" s="67">
        <v>411866</v>
      </c>
      <c r="AG411" s="83">
        <v>0</v>
      </c>
      <c r="AH411" s="83">
        <v>0</v>
      </c>
      <c r="AI411" s="93">
        <v>18070032</v>
      </c>
      <c r="AJ411" s="93">
        <f t="shared" si="126"/>
        <v>18070.031999999999</v>
      </c>
      <c r="AK411" s="117">
        <f t="shared" si="127"/>
        <v>4.3873570530220993E-2</v>
      </c>
      <c r="AL411" s="67">
        <v>3957</v>
      </c>
      <c r="AM411" s="100">
        <f t="shared" si="128"/>
        <v>0.96074936994070892</v>
      </c>
    </row>
    <row r="412" spans="1:39">
      <c r="A412" s="11">
        <v>2008</v>
      </c>
      <c r="B412" s="13">
        <v>11</v>
      </c>
      <c r="C412">
        <f>VLOOKUP('State Bond Rating'!V13,Coding!M$3:N$16,2,FALSE)</f>
        <v>3</v>
      </c>
      <c r="D412">
        <f t="shared" si="114"/>
        <v>23</v>
      </c>
      <c r="E412" s="131">
        <f t="shared" si="116"/>
        <v>0.92</v>
      </c>
      <c r="F412">
        <f>VLOOKUP('State Bond Rating'!W13,Coding!P$3:Q$16,2,FALSE)</f>
        <v>3</v>
      </c>
      <c r="G412" s="126">
        <f t="shared" si="117"/>
        <v>33</v>
      </c>
      <c r="H412" s="129">
        <f t="shared" si="118"/>
        <v>0.94285714285714284</v>
      </c>
      <c r="I412">
        <f>VLOOKUP('State Bond Rating'!X13,Coding!S$3:T$16,2,FALSE)</f>
        <v>3</v>
      </c>
      <c r="J412" s="126">
        <f t="shared" si="119"/>
        <v>17</v>
      </c>
      <c r="K412" s="99">
        <f t="shared" si="120"/>
        <v>0.89473684210526316</v>
      </c>
      <c r="L412" s="97">
        <f>(E412+H412+K412)/3</f>
        <v>0.91919799498746879</v>
      </c>
      <c r="M412" s="119">
        <v>0</v>
      </c>
      <c r="N412" s="70">
        <v>0</v>
      </c>
      <c r="O412" s="89">
        <v>1</v>
      </c>
      <c r="P412" s="89">
        <v>1</v>
      </c>
      <c r="Q412" s="89" t="str">
        <f t="shared" si="113"/>
        <v>011</v>
      </c>
      <c r="R412" s="89">
        <v>2</v>
      </c>
      <c r="S412" s="89">
        <f t="shared" si="121"/>
        <v>0</v>
      </c>
      <c r="T412" s="89">
        <f t="shared" si="122"/>
        <v>0</v>
      </c>
      <c r="U412" s="89">
        <f t="shared" si="129"/>
        <v>0</v>
      </c>
      <c r="V412" s="89">
        <f t="shared" si="123"/>
        <v>1</v>
      </c>
      <c r="W412" s="89">
        <f t="shared" si="124"/>
        <v>0</v>
      </c>
      <c r="X412" s="89">
        <f t="shared" si="125"/>
        <v>1</v>
      </c>
      <c r="Y412" s="71">
        <v>3.1</v>
      </c>
      <c r="Z412" s="85">
        <v>42073</v>
      </c>
      <c r="AA412">
        <v>0</v>
      </c>
      <c r="AB412" s="71">
        <v>1</v>
      </c>
      <c r="AC412" s="71">
        <v>1</v>
      </c>
      <c r="AD412" s="67">
        <v>10444.929</v>
      </c>
      <c r="AE412" s="76">
        <v>1332213</v>
      </c>
      <c r="AF412" s="67">
        <v>66692</v>
      </c>
      <c r="AG412" s="83">
        <v>0</v>
      </c>
      <c r="AH412" s="83">
        <v>0</v>
      </c>
      <c r="AI412" s="93">
        <v>5147569</v>
      </c>
      <c r="AJ412" s="93">
        <f t="shared" si="126"/>
        <v>5147.5690000000004</v>
      </c>
      <c r="AK412" s="117">
        <f t="shared" si="127"/>
        <v>7.7184205002099215E-2</v>
      </c>
      <c r="AL412" s="67">
        <v>399</v>
      </c>
      <c r="AM412" s="100">
        <f t="shared" si="128"/>
        <v>0.59827265639057159</v>
      </c>
    </row>
    <row r="413" spans="1:39">
      <c r="A413" s="11">
        <v>2008</v>
      </c>
      <c r="B413" s="13">
        <v>12</v>
      </c>
      <c r="C413">
        <f>VLOOKUP('State Bond Rating'!V14,Coding!M$3:N$16,2,FALSE)</f>
        <v>3</v>
      </c>
      <c r="D413">
        <f t="shared" si="114"/>
        <v>23</v>
      </c>
      <c r="E413" s="131">
        <f t="shared" si="116"/>
        <v>0.92</v>
      </c>
      <c r="F413">
        <f>VLOOKUP('State Bond Rating'!W14,Coding!P$3:Q$16,2,FALSE)</f>
        <v>3</v>
      </c>
      <c r="G413" s="126">
        <f t="shared" si="117"/>
        <v>33</v>
      </c>
      <c r="H413" s="129">
        <f t="shared" si="118"/>
        <v>0.94285714285714284</v>
      </c>
      <c r="I413">
        <f>VLOOKUP('State Bond Rating'!X14,Coding!S$3:T$16,2,FALSE)</f>
        <v>12</v>
      </c>
      <c r="J413" s="126">
        <f t="shared" si="119"/>
        <v>8</v>
      </c>
      <c r="K413" s="99">
        <f t="shared" si="120"/>
        <v>0.42105263157894735</v>
      </c>
      <c r="L413" s="97">
        <f>(E413+H413)/2</f>
        <v>0.93142857142857149</v>
      </c>
      <c r="M413" s="119">
        <v>0</v>
      </c>
      <c r="N413" s="70">
        <v>0</v>
      </c>
      <c r="O413" s="89">
        <v>0</v>
      </c>
      <c r="P413" s="89">
        <v>0</v>
      </c>
      <c r="Q413" s="89" t="str">
        <f t="shared" si="113"/>
        <v>000</v>
      </c>
      <c r="R413" s="89">
        <v>0</v>
      </c>
      <c r="S413" s="89">
        <f t="shared" si="121"/>
        <v>0</v>
      </c>
      <c r="T413" s="89">
        <f t="shared" si="122"/>
        <v>1</v>
      </c>
      <c r="U413" s="89">
        <f t="shared" si="129"/>
        <v>0</v>
      </c>
      <c r="V413" s="89">
        <f t="shared" si="123"/>
        <v>0</v>
      </c>
      <c r="W413" s="89">
        <f t="shared" si="124"/>
        <v>0</v>
      </c>
      <c r="X413" s="89">
        <f t="shared" si="125"/>
        <v>0</v>
      </c>
      <c r="Y413" s="71">
        <v>2.8</v>
      </c>
      <c r="Z413" s="85">
        <v>33031</v>
      </c>
      <c r="AA413">
        <v>0</v>
      </c>
      <c r="AB413" s="71">
        <v>1</v>
      </c>
      <c r="AC413" s="71">
        <v>1</v>
      </c>
      <c r="AD413" s="67">
        <v>5729.8389999999999</v>
      </c>
      <c r="AE413" s="76">
        <v>1534320</v>
      </c>
      <c r="AF413" s="67">
        <v>55853</v>
      </c>
      <c r="AG413" s="83">
        <v>0</v>
      </c>
      <c r="AH413" s="83">
        <v>0</v>
      </c>
      <c r="AI413" s="93">
        <v>3651917</v>
      </c>
      <c r="AJ413" s="93">
        <f t="shared" si="126"/>
        <v>3651.9169999999999</v>
      </c>
      <c r="AK413" s="117">
        <f t="shared" si="127"/>
        <v>6.5384437720444735E-2</v>
      </c>
      <c r="AL413" s="67">
        <v>3249</v>
      </c>
      <c r="AM413" s="100">
        <f t="shared" si="128"/>
        <v>5.8170554849336646</v>
      </c>
    </row>
    <row r="414" spans="1:39">
      <c r="A414" s="11">
        <v>2008</v>
      </c>
      <c r="B414" s="13">
        <v>13</v>
      </c>
      <c r="C414">
        <f>VLOOKUP('State Bond Rating'!V15,Coding!M$3:N$16,2,FALSE)</f>
        <v>3</v>
      </c>
      <c r="D414">
        <f t="shared" si="114"/>
        <v>23</v>
      </c>
      <c r="E414" s="131">
        <f t="shared" si="116"/>
        <v>0.92</v>
      </c>
      <c r="F414">
        <f>VLOOKUP('State Bond Rating'!W15,Coding!P$3:Q$16,2,FALSE)</f>
        <v>4</v>
      </c>
      <c r="G414" s="126">
        <f t="shared" si="117"/>
        <v>32</v>
      </c>
      <c r="H414" s="129">
        <f t="shared" si="118"/>
        <v>0.91428571428571426</v>
      </c>
      <c r="I414">
        <f>VLOOKUP('State Bond Rating'!X15,Coding!S$3:T$16,2,FALSE)</f>
        <v>4</v>
      </c>
      <c r="J414" s="126">
        <f t="shared" si="119"/>
        <v>16</v>
      </c>
      <c r="K414" s="99">
        <f t="shared" si="120"/>
        <v>0.84210526315789469</v>
      </c>
      <c r="L414" s="97">
        <f>(E414+H414+K414)/3</f>
        <v>0.89213032581453644</v>
      </c>
      <c r="M414" s="119">
        <v>0</v>
      </c>
      <c r="N414" s="70">
        <v>1</v>
      </c>
      <c r="O414" s="89">
        <v>1</v>
      </c>
      <c r="P414" s="89">
        <v>1</v>
      </c>
      <c r="Q414" s="89" t="str">
        <f t="shared" si="113"/>
        <v>111</v>
      </c>
      <c r="R414" s="89">
        <v>1</v>
      </c>
      <c r="S414" s="89">
        <f t="shared" si="121"/>
        <v>1</v>
      </c>
      <c r="T414" s="89">
        <f t="shared" si="122"/>
        <v>0</v>
      </c>
      <c r="U414" s="89">
        <f t="shared" si="129"/>
        <v>0</v>
      </c>
      <c r="V414" s="89">
        <f t="shared" si="123"/>
        <v>0</v>
      </c>
      <c r="W414" s="89">
        <f t="shared" si="124"/>
        <v>0</v>
      </c>
      <c r="X414" s="89">
        <f t="shared" si="125"/>
        <v>0</v>
      </c>
      <c r="Y414" s="71">
        <v>5.6</v>
      </c>
      <c r="Z414" s="85">
        <v>43358</v>
      </c>
      <c r="AA414">
        <v>0</v>
      </c>
      <c r="AB414" s="71">
        <v>1</v>
      </c>
      <c r="AC414" s="71">
        <v>1</v>
      </c>
      <c r="AD414" s="67">
        <v>124162.818</v>
      </c>
      <c r="AE414" s="76">
        <v>12747038</v>
      </c>
      <c r="AF414" s="67">
        <v>642698</v>
      </c>
      <c r="AG414" s="83">
        <v>0</v>
      </c>
      <c r="AH414" s="83">
        <v>0</v>
      </c>
      <c r="AI414" s="93">
        <v>29916869</v>
      </c>
      <c r="AJ414" s="93">
        <f t="shared" si="126"/>
        <v>29916.868999999999</v>
      </c>
      <c r="AK414" s="117">
        <f t="shared" si="127"/>
        <v>4.6548875210440981E-2</v>
      </c>
      <c r="AL414" s="67">
        <v>7056</v>
      </c>
      <c r="AM414" s="100">
        <f t="shared" si="128"/>
        <v>1.097871784259481</v>
      </c>
    </row>
    <row r="415" spans="1:39">
      <c r="A415" s="11">
        <v>2008</v>
      </c>
      <c r="B415" s="13">
        <v>14</v>
      </c>
      <c r="C415">
        <f>VLOOKUP('State Bond Rating'!V16,Coding!M$3:N$16,2,FALSE)</f>
        <v>1</v>
      </c>
      <c r="D415">
        <f t="shared" si="114"/>
        <v>25</v>
      </c>
      <c r="E415" s="131">
        <f t="shared" si="116"/>
        <v>1</v>
      </c>
      <c r="F415">
        <f>VLOOKUP('State Bond Rating'!W16,Coding!P$3:Q$16,2,FALSE)</f>
        <v>2</v>
      </c>
      <c r="G415" s="126">
        <f t="shared" si="117"/>
        <v>34</v>
      </c>
      <c r="H415" s="129">
        <f t="shared" si="118"/>
        <v>0.97142857142857142</v>
      </c>
      <c r="I415">
        <f>VLOOKUP('State Bond Rating'!X16,Coding!S$3:T$16,2,FALSE)</f>
        <v>12</v>
      </c>
      <c r="J415" s="126">
        <f t="shared" si="119"/>
        <v>8</v>
      </c>
      <c r="K415" s="99">
        <f t="shared" si="120"/>
        <v>0.42105263157894735</v>
      </c>
      <c r="L415" s="97">
        <f>(E415+H415)/2</f>
        <v>0.98571428571428577</v>
      </c>
      <c r="M415" s="119">
        <v>0</v>
      </c>
      <c r="N415" s="70">
        <v>0</v>
      </c>
      <c r="O415" s="89">
        <v>1</v>
      </c>
      <c r="P415" s="89">
        <v>0</v>
      </c>
      <c r="Q415" s="89" t="str">
        <f t="shared" si="113"/>
        <v>010</v>
      </c>
      <c r="R415" s="89">
        <v>2</v>
      </c>
      <c r="S415" s="89">
        <f t="shared" si="121"/>
        <v>0</v>
      </c>
      <c r="T415" s="89">
        <f t="shared" si="122"/>
        <v>0</v>
      </c>
      <c r="U415" s="89">
        <f t="shared" si="129"/>
        <v>0</v>
      </c>
      <c r="V415" s="89">
        <v>1</v>
      </c>
      <c r="W415" s="89">
        <f t="shared" si="124"/>
        <v>0</v>
      </c>
      <c r="X415" s="89">
        <f t="shared" si="125"/>
        <v>1</v>
      </c>
      <c r="Y415" s="71">
        <v>4.5</v>
      </c>
      <c r="Z415" s="85">
        <v>35139</v>
      </c>
      <c r="AA415">
        <v>0</v>
      </c>
      <c r="AB415" s="71">
        <v>1</v>
      </c>
      <c r="AC415" s="71">
        <v>1</v>
      </c>
      <c r="AD415" s="67">
        <v>46548.499000000003</v>
      </c>
      <c r="AE415" s="76">
        <v>6424806</v>
      </c>
      <c r="AF415" s="67">
        <v>273475</v>
      </c>
      <c r="AG415" s="83">
        <v>0</v>
      </c>
      <c r="AH415" s="83">
        <v>0</v>
      </c>
      <c r="AI415" s="93">
        <v>15117458</v>
      </c>
      <c r="AJ415" s="93">
        <f t="shared" si="126"/>
        <v>15117.458000000001</v>
      </c>
      <c r="AK415" s="117">
        <f t="shared" si="127"/>
        <v>5.5279122406070025E-2</v>
      </c>
      <c r="AL415" s="67">
        <v>4223</v>
      </c>
      <c r="AM415" s="100">
        <f t="shared" si="128"/>
        <v>1.5441996526190696</v>
      </c>
    </row>
    <row r="416" spans="1:39">
      <c r="A416" s="11">
        <v>2008</v>
      </c>
      <c r="B416" s="13">
        <v>15</v>
      </c>
      <c r="C416">
        <f>VLOOKUP('State Bond Rating'!V17,Coding!M$3:N$16,2,FALSE)</f>
        <v>1</v>
      </c>
      <c r="D416">
        <f t="shared" si="114"/>
        <v>25</v>
      </c>
      <c r="E416" s="131">
        <f t="shared" si="116"/>
        <v>1</v>
      </c>
      <c r="F416">
        <f>VLOOKUP('State Bond Rating'!W17,Coding!P$3:Q$16,2,FALSE)</f>
        <v>2</v>
      </c>
      <c r="G416" s="126">
        <f t="shared" si="117"/>
        <v>34</v>
      </c>
      <c r="H416" s="129">
        <f t="shared" si="118"/>
        <v>0.97142857142857142</v>
      </c>
      <c r="I416">
        <f>VLOOKUP('State Bond Rating'!X17,Coding!S$3:T$16,2,FALSE)</f>
        <v>2</v>
      </c>
      <c r="J416" s="126">
        <f t="shared" si="119"/>
        <v>18</v>
      </c>
      <c r="K416" s="99">
        <f t="shared" si="120"/>
        <v>0.94736842105263153</v>
      </c>
      <c r="L416" s="97">
        <f>(E416+H416+K416)/3</f>
        <v>0.97293233082706765</v>
      </c>
      <c r="M416" s="119">
        <v>0</v>
      </c>
      <c r="N416" s="70">
        <v>1</v>
      </c>
      <c r="O416" s="89">
        <v>1</v>
      </c>
      <c r="P416" s="89">
        <v>1</v>
      </c>
      <c r="Q416" s="89" t="str">
        <f t="shared" si="113"/>
        <v>111</v>
      </c>
      <c r="R416" s="89">
        <v>1</v>
      </c>
      <c r="S416" s="89">
        <f t="shared" si="121"/>
        <v>1</v>
      </c>
      <c r="T416" s="89">
        <f t="shared" si="122"/>
        <v>0</v>
      </c>
      <c r="U416" s="89">
        <f t="shared" si="129"/>
        <v>0</v>
      </c>
      <c r="V416" s="89">
        <f t="shared" si="123"/>
        <v>0</v>
      </c>
      <c r="W416" s="89">
        <f t="shared" si="124"/>
        <v>0</v>
      </c>
      <c r="X416" s="89">
        <f t="shared" si="125"/>
        <v>0</v>
      </c>
      <c r="Y416" s="71">
        <v>3.6</v>
      </c>
      <c r="Z416" s="85">
        <v>38787</v>
      </c>
      <c r="AA416">
        <v>0</v>
      </c>
      <c r="AB416" s="71">
        <v>1</v>
      </c>
      <c r="AC416" s="71">
        <v>1</v>
      </c>
      <c r="AD416" s="67">
        <v>15456.614</v>
      </c>
      <c r="AE416" s="76">
        <v>3016734</v>
      </c>
      <c r="AF416" s="67">
        <v>137741</v>
      </c>
      <c r="AG416" s="83">
        <v>0</v>
      </c>
      <c r="AH416" s="83">
        <v>0</v>
      </c>
      <c r="AI416" s="93">
        <v>6892041</v>
      </c>
      <c r="AJ416" s="93">
        <f t="shared" si="126"/>
        <v>6892.0410000000002</v>
      </c>
      <c r="AK416" s="117">
        <f t="shared" si="127"/>
        <v>5.0036234672319789E-2</v>
      </c>
      <c r="AL416" s="67">
        <v>8285</v>
      </c>
      <c r="AM416" s="100">
        <f t="shared" si="128"/>
        <v>6.0149120450700959</v>
      </c>
    </row>
    <row r="417" spans="1:39">
      <c r="A417" s="11">
        <v>2008</v>
      </c>
      <c r="B417" s="13">
        <v>16</v>
      </c>
      <c r="C417">
        <f>VLOOKUP('State Bond Rating'!V18,Coding!M$3:N$16,2,FALSE)</f>
        <v>2</v>
      </c>
      <c r="D417">
        <f t="shared" si="114"/>
        <v>24</v>
      </c>
      <c r="E417" s="131">
        <f t="shared" si="116"/>
        <v>0.96</v>
      </c>
      <c r="F417">
        <f>VLOOKUP('State Bond Rating'!W18,Coding!P$3:Q$16,2,FALSE)</f>
        <v>2</v>
      </c>
      <c r="G417" s="126">
        <f t="shared" si="117"/>
        <v>34</v>
      </c>
      <c r="H417" s="129">
        <f t="shared" si="118"/>
        <v>0.97142857142857142</v>
      </c>
      <c r="I417">
        <f>VLOOKUP('State Bond Rating'!X18,Coding!S$3:T$16,2,FALSE)</f>
        <v>12</v>
      </c>
      <c r="J417" s="126">
        <f t="shared" si="119"/>
        <v>8</v>
      </c>
      <c r="K417" s="99">
        <f t="shared" si="120"/>
        <v>0.42105263157894735</v>
      </c>
      <c r="L417" s="97">
        <f>(E417+H417)/2</f>
        <v>0.96571428571428575</v>
      </c>
      <c r="M417" s="119">
        <v>0</v>
      </c>
      <c r="N417" s="70">
        <v>1</v>
      </c>
      <c r="O417" s="89">
        <v>0</v>
      </c>
      <c r="P417" s="89">
        <v>0</v>
      </c>
      <c r="Q417" s="89" t="str">
        <f t="shared" si="113"/>
        <v>100</v>
      </c>
      <c r="R417" s="89">
        <v>2</v>
      </c>
      <c r="S417" s="89">
        <f t="shared" si="121"/>
        <v>0</v>
      </c>
      <c r="T417" s="89">
        <f t="shared" si="122"/>
        <v>0</v>
      </c>
      <c r="U417" s="89">
        <f t="shared" si="129"/>
        <v>1</v>
      </c>
      <c r="V417" s="89">
        <f t="shared" si="123"/>
        <v>0</v>
      </c>
      <c r="W417" s="89">
        <f t="shared" si="124"/>
        <v>0</v>
      </c>
      <c r="X417" s="89">
        <f t="shared" si="125"/>
        <v>1</v>
      </c>
      <c r="Y417" s="71">
        <v>3.8</v>
      </c>
      <c r="Z417" s="85">
        <v>41179</v>
      </c>
      <c r="AA417">
        <v>0</v>
      </c>
      <c r="AB417" s="71">
        <v>1</v>
      </c>
      <c r="AC417" s="71">
        <v>1</v>
      </c>
      <c r="AD417" s="67">
        <v>20972.593000000001</v>
      </c>
      <c r="AE417" s="76">
        <v>2808076</v>
      </c>
      <c r="AF417" s="67">
        <v>128108</v>
      </c>
      <c r="AG417" s="83">
        <v>0</v>
      </c>
      <c r="AH417" s="83">
        <v>0</v>
      </c>
      <c r="AI417" s="93">
        <v>7159748</v>
      </c>
      <c r="AJ417" s="93">
        <f t="shared" si="126"/>
        <v>7159.7479999999996</v>
      </c>
      <c r="AK417" s="117">
        <f t="shared" si="127"/>
        <v>5.5888375433228207E-2</v>
      </c>
      <c r="AL417" s="67">
        <v>4386</v>
      </c>
      <c r="AM417" s="100">
        <f t="shared" si="128"/>
        <v>3.4236737752521313</v>
      </c>
    </row>
    <row r="418" spans="1:39">
      <c r="A418" s="11">
        <v>2008</v>
      </c>
      <c r="B418" s="13">
        <v>17</v>
      </c>
      <c r="C418">
        <f>VLOOKUP('State Bond Rating'!V19,Coding!M$3:N$16,2,FALSE)</f>
        <v>4</v>
      </c>
      <c r="D418">
        <f t="shared" si="114"/>
        <v>22</v>
      </c>
      <c r="E418" s="131">
        <f t="shared" si="116"/>
        <v>0.88</v>
      </c>
      <c r="F418">
        <f>VLOOKUP('State Bond Rating'!W19,Coding!P$3:Q$16,2,FALSE)</f>
        <v>3</v>
      </c>
      <c r="G418" s="126">
        <f t="shared" si="117"/>
        <v>33</v>
      </c>
      <c r="H418" s="129">
        <f t="shared" si="118"/>
        <v>0.94285714285714284</v>
      </c>
      <c r="I418">
        <f>VLOOKUP('State Bond Rating'!X19,Coding!S$3:T$16,2,FALSE)</f>
        <v>12</v>
      </c>
      <c r="J418" s="126">
        <f t="shared" si="119"/>
        <v>8</v>
      </c>
      <c r="K418" s="99">
        <f t="shared" si="120"/>
        <v>0.42105263157894735</v>
      </c>
      <c r="L418" s="97">
        <f>(E418+H418)/2</f>
        <v>0.91142857142857148</v>
      </c>
      <c r="M418" s="119">
        <v>0</v>
      </c>
      <c r="N418" s="70">
        <v>1</v>
      </c>
      <c r="O418" s="89">
        <v>1</v>
      </c>
      <c r="P418" s="89">
        <v>0</v>
      </c>
      <c r="Q418" s="89" t="str">
        <f t="shared" si="113"/>
        <v>110</v>
      </c>
      <c r="R418" s="89">
        <v>2</v>
      </c>
      <c r="S418" s="89">
        <f t="shared" si="121"/>
        <v>0</v>
      </c>
      <c r="T418" s="89">
        <f t="shared" si="122"/>
        <v>0</v>
      </c>
      <c r="U418" s="89">
        <v>1</v>
      </c>
      <c r="V418" s="89">
        <f t="shared" si="123"/>
        <v>0</v>
      </c>
      <c r="W418" s="89">
        <f t="shared" si="124"/>
        <v>0</v>
      </c>
      <c r="X418" s="89">
        <f t="shared" si="125"/>
        <v>1</v>
      </c>
      <c r="Y418" s="71">
        <v>5.2</v>
      </c>
      <c r="Z418" s="85">
        <v>32966</v>
      </c>
      <c r="AA418">
        <v>0</v>
      </c>
      <c r="AB418" s="71">
        <v>1</v>
      </c>
      <c r="AC418" s="71">
        <v>1</v>
      </c>
      <c r="AD418" s="67">
        <v>38394.606</v>
      </c>
      <c r="AE418" s="76">
        <v>4289878</v>
      </c>
      <c r="AF418" s="67">
        <v>158847</v>
      </c>
      <c r="AG418" s="83">
        <v>0</v>
      </c>
      <c r="AH418" s="83">
        <v>0</v>
      </c>
      <c r="AI418" s="93">
        <v>10043875</v>
      </c>
      <c r="AJ418" s="93">
        <f t="shared" si="126"/>
        <v>10043.875</v>
      </c>
      <c r="AK418" s="117">
        <f t="shared" si="127"/>
        <v>6.3229868993433927E-2</v>
      </c>
      <c r="AL418" s="67">
        <v>1981</v>
      </c>
      <c r="AM418" s="100">
        <f t="shared" si="128"/>
        <v>1.2471120008561698</v>
      </c>
    </row>
    <row r="419" spans="1:39">
      <c r="A419" s="11">
        <v>2008</v>
      </c>
      <c r="B419" s="13">
        <v>18</v>
      </c>
      <c r="C419">
        <f>VLOOKUP('State Bond Rating'!V20,Coding!M$3:N$16,2,FALSE)</f>
        <v>5</v>
      </c>
      <c r="D419">
        <f t="shared" si="114"/>
        <v>21</v>
      </c>
      <c r="E419" s="131">
        <f t="shared" si="116"/>
        <v>0.84</v>
      </c>
      <c r="F419">
        <f>VLOOKUP('State Bond Rating'!W20,Coding!P$3:Q$16,2,FALSE)</f>
        <v>5</v>
      </c>
      <c r="G419" s="126">
        <f t="shared" si="117"/>
        <v>31</v>
      </c>
      <c r="H419" s="129">
        <f t="shared" si="118"/>
        <v>0.88571428571428568</v>
      </c>
      <c r="I419">
        <f>VLOOKUP('State Bond Rating'!X20,Coding!S$3:T$16,2,FALSE)</f>
        <v>5</v>
      </c>
      <c r="J419" s="126">
        <f t="shared" si="119"/>
        <v>15</v>
      </c>
      <c r="K419" s="99">
        <f t="shared" si="120"/>
        <v>0.78947368421052633</v>
      </c>
      <c r="L419" s="97">
        <f t="shared" ref="L419:L427" si="131">(E419+H419+K419)/3</f>
        <v>0.83839598997493725</v>
      </c>
      <c r="M419" s="119">
        <v>0</v>
      </c>
      <c r="N419" s="70">
        <v>0</v>
      </c>
      <c r="O419" s="89">
        <v>1</v>
      </c>
      <c r="P419" s="89">
        <v>1</v>
      </c>
      <c r="Q419" s="89" t="str">
        <f t="shared" si="113"/>
        <v>011</v>
      </c>
      <c r="R419" s="89">
        <v>2</v>
      </c>
      <c r="S419" s="89">
        <f t="shared" si="121"/>
        <v>0</v>
      </c>
      <c r="T419" s="89">
        <f t="shared" si="122"/>
        <v>0</v>
      </c>
      <c r="U419" s="89">
        <f t="shared" si="129"/>
        <v>0</v>
      </c>
      <c r="V419" s="89">
        <f t="shared" si="123"/>
        <v>1</v>
      </c>
      <c r="W419" s="89">
        <f t="shared" si="124"/>
        <v>0</v>
      </c>
      <c r="X419" s="89">
        <f t="shared" si="125"/>
        <v>1</v>
      </c>
      <c r="Y419" s="71">
        <v>4</v>
      </c>
      <c r="Z419" s="85">
        <v>37796</v>
      </c>
      <c r="AA419">
        <v>0</v>
      </c>
      <c r="AB419" s="71">
        <v>1</v>
      </c>
      <c r="AC419" s="71">
        <v>1</v>
      </c>
      <c r="AD419" s="67">
        <v>31886.905999999999</v>
      </c>
      <c r="AE419" s="76">
        <v>4435586</v>
      </c>
      <c r="AF419" s="67">
        <v>218781</v>
      </c>
      <c r="AG419" s="83">
        <v>12</v>
      </c>
      <c r="AH419" s="83">
        <v>12</v>
      </c>
      <c r="AI419" s="93">
        <v>11003870</v>
      </c>
      <c r="AJ419" s="93">
        <f t="shared" si="126"/>
        <v>11003.87</v>
      </c>
      <c r="AK419" s="117">
        <f t="shared" si="127"/>
        <v>5.0296278013172997E-2</v>
      </c>
      <c r="AL419" s="67">
        <v>1381</v>
      </c>
      <c r="AM419" s="100">
        <f t="shared" si="128"/>
        <v>0.63122483213807423</v>
      </c>
    </row>
    <row r="420" spans="1:39">
      <c r="A420" s="11">
        <v>2008</v>
      </c>
      <c r="B420" s="13">
        <v>19</v>
      </c>
      <c r="C420">
        <f>VLOOKUP('State Bond Rating'!V21,Coding!M$3:N$16,2,FALSE)</f>
        <v>3</v>
      </c>
      <c r="D420">
        <f t="shared" si="114"/>
        <v>23</v>
      </c>
      <c r="E420" s="131">
        <f t="shared" si="116"/>
        <v>0.92</v>
      </c>
      <c r="F420">
        <f>VLOOKUP('State Bond Rating'!W21,Coding!P$3:Q$16,2,FALSE)</f>
        <v>4</v>
      </c>
      <c r="G420" s="126">
        <f t="shared" si="117"/>
        <v>32</v>
      </c>
      <c r="H420" s="129">
        <f t="shared" si="118"/>
        <v>0.91428571428571426</v>
      </c>
      <c r="I420">
        <f>VLOOKUP('State Bond Rating'!X21,Coding!S$3:T$16,2,FALSE)</f>
        <v>3</v>
      </c>
      <c r="J420" s="126">
        <f t="shared" si="119"/>
        <v>17</v>
      </c>
      <c r="K420" s="99">
        <f t="shared" si="120"/>
        <v>0.89473684210526316</v>
      </c>
      <c r="L420" s="97">
        <f t="shared" si="131"/>
        <v>0.90967418546365908</v>
      </c>
      <c r="M420" s="119">
        <v>0</v>
      </c>
      <c r="N420" s="70">
        <v>1</v>
      </c>
      <c r="O420" s="89">
        <v>1</v>
      </c>
      <c r="P420" s="89">
        <v>1</v>
      </c>
      <c r="Q420" s="89" t="str">
        <f t="shared" si="113"/>
        <v>111</v>
      </c>
      <c r="R420" s="89">
        <v>1</v>
      </c>
      <c r="S420" s="89">
        <f t="shared" si="121"/>
        <v>1</v>
      </c>
      <c r="T420" s="89">
        <f t="shared" si="122"/>
        <v>0</v>
      </c>
      <c r="U420" s="89">
        <f t="shared" si="129"/>
        <v>0</v>
      </c>
      <c r="V420" s="89">
        <f t="shared" si="123"/>
        <v>0</v>
      </c>
      <c r="W420" s="89">
        <f t="shared" si="124"/>
        <v>0</v>
      </c>
      <c r="X420" s="89">
        <f t="shared" si="125"/>
        <v>0</v>
      </c>
      <c r="Y420" s="71">
        <v>5</v>
      </c>
      <c r="Z420" s="85">
        <v>36998</v>
      </c>
      <c r="AA420">
        <v>0</v>
      </c>
      <c r="AB420" s="71">
        <v>1</v>
      </c>
      <c r="AC420" s="71">
        <v>1</v>
      </c>
      <c r="AD420" s="67">
        <v>7796.07</v>
      </c>
      <c r="AE420" s="76">
        <v>1330509</v>
      </c>
      <c r="AF420" s="67">
        <v>49949</v>
      </c>
      <c r="AG420" s="83">
        <v>8</v>
      </c>
      <c r="AH420" s="83">
        <v>8</v>
      </c>
      <c r="AI420" s="93">
        <v>3785719</v>
      </c>
      <c r="AJ420" s="93">
        <f t="shared" si="126"/>
        <v>3785.7190000000001</v>
      </c>
      <c r="AK420" s="117">
        <f t="shared" si="127"/>
        <v>7.5791687521271703E-2</v>
      </c>
      <c r="AL420" s="67">
        <v>707</v>
      </c>
      <c r="AM420" s="100">
        <f t="shared" si="128"/>
        <v>1.4154437526276802</v>
      </c>
    </row>
    <row r="421" spans="1:39">
      <c r="A421" s="11">
        <v>2008</v>
      </c>
      <c r="B421" s="13">
        <v>20</v>
      </c>
      <c r="C421">
        <f>VLOOKUP('State Bond Rating'!V22,Coding!M$3:N$16,2,FALSE)</f>
        <v>1</v>
      </c>
      <c r="D421">
        <f t="shared" si="114"/>
        <v>25</v>
      </c>
      <c r="E421" s="131">
        <f t="shared" si="116"/>
        <v>1</v>
      </c>
      <c r="F421">
        <f>VLOOKUP('State Bond Rating'!W22,Coding!P$3:Q$16,2,FALSE)</f>
        <v>1</v>
      </c>
      <c r="G421" s="126">
        <f t="shared" si="117"/>
        <v>35</v>
      </c>
      <c r="H421" s="129">
        <f t="shared" si="118"/>
        <v>1</v>
      </c>
      <c r="I421">
        <f>VLOOKUP('State Bond Rating'!X22,Coding!S$3:T$16,2,FALSE)</f>
        <v>1</v>
      </c>
      <c r="J421" s="126">
        <f t="shared" si="119"/>
        <v>19</v>
      </c>
      <c r="K421" s="99">
        <f t="shared" si="120"/>
        <v>1</v>
      </c>
      <c r="L421" s="97">
        <f t="shared" si="131"/>
        <v>1</v>
      </c>
      <c r="M421" s="119">
        <v>0</v>
      </c>
      <c r="N421" s="70">
        <v>1</v>
      </c>
      <c r="O421" s="89">
        <v>1</v>
      </c>
      <c r="P421" s="89">
        <v>1</v>
      </c>
      <c r="Q421" s="89" t="str">
        <f t="shared" si="113"/>
        <v>111</v>
      </c>
      <c r="R421" s="89">
        <v>1</v>
      </c>
      <c r="S421" s="89">
        <f t="shared" si="121"/>
        <v>1</v>
      </c>
      <c r="T421" s="89">
        <f t="shared" si="122"/>
        <v>0</v>
      </c>
      <c r="U421" s="89">
        <f t="shared" si="129"/>
        <v>0</v>
      </c>
      <c r="V421" s="89">
        <f t="shared" si="123"/>
        <v>0</v>
      </c>
      <c r="W421" s="89">
        <f t="shared" si="124"/>
        <v>0</v>
      </c>
      <c r="X421" s="89">
        <f t="shared" si="125"/>
        <v>0</v>
      </c>
      <c r="Y421" s="71">
        <v>3.5</v>
      </c>
      <c r="Z421" s="85">
        <v>49428</v>
      </c>
      <c r="AA421">
        <v>0</v>
      </c>
      <c r="AB421" s="71">
        <v>1</v>
      </c>
      <c r="AC421" s="71">
        <v>1</v>
      </c>
      <c r="AD421" s="67">
        <v>37964.536999999997</v>
      </c>
      <c r="AE421" s="76">
        <v>5684965</v>
      </c>
      <c r="AF421" s="67">
        <v>294564</v>
      </c>
      <c r="AG421" s="83">
        <v>0</v>
      </c>
      <c r="AH421" s="83">
        <v>0</v>
      </c>
      <c r="AI421" s="93">
        <v>15743757</v>
      </c>
      <c r="AJ421" s="93">
        <f t="shared" si="126"/>
        <v>15743.757</v>
      </c>
      <c r="AK421" s="117">
        <f t="shared" si="127"/>
        <v>5.3447661628712263E-2</v>
      </c>
      <c r="AL421" s="67">
        <v>940</v>
      </c>
      <c r="AM421" s="100">
        <f t="shared" si="128"/>
        <v>0.3191157099985063</v>
      </c>
    </row>
    <row r="422" spans="1:39">
      <c r="A422" s="11">
        <v>2008</v>
      </c>
      <c r="B422" s="13">
        <v>21</v>
      </c>
      <c r="C422">
        <f>VLOOKUP('State Bond Rating'!V23,Coding!M$3:N$16,2,FALSE)</f>
        <v>3</v>
      </c>
      <c r="D422">
        <f t="shared" si="114"/>
        <v>23</v>
      </c>
      <c r="E422" s="131">
        <f t="shared" si="116"/>
        <v>0.92</v>
      </c>
      <c r="F422">
        <f>VLOOKUP('State Bond Rating'!W23,Coding!P$3:Q$16,2,FALSE)</f>
        <v>3</v>
      </c>
      <c r="G422" s="126">
        <f t="shared" si="117"/>
        <v>33</v>
      </c>
      <c r="H422" s="129">
        <f t="shared" si="118"/>
        <v>0.94285714285714284</v>
      </c>
      <c r="I422">
        <f>VLOOKUP('State Bond Rating'!X23,Coding!S$3:T$16,2,FALSE)</f>
        <v>3</v>
      </c>
      <c r="J422" s="126">
        <f t="shared" si="119"/>
        <v>17</v>
      </c>
      <c r="K422" s="99">
        <f t="shared" si="120"/>
        <v>0.89473684210526316</v>
      </c>
      <c r="L422" s="97">
        <f t="shared" si="131"/>
        <v>0.91919799498746879</v>
      </c>
      <c r="M422" s="119">
        <v>0</v>
      </c>
      <c r="N422" s="70">
        <v>1</v>
      </c>
      <c r="O422" s="89">
        <v>1</v>
      </c>
      <c r="P422" s="89">
        <v>1</v>
      </c>
      <c r="Q422" s="89" t="str">
        <f t="shared" si="113"/>
        <v>111</v>
      </c>
      <c r="R422" s="89">
        <v>1</v>
      </c>
      <c r="S422" s="89">
        <f t="shared" si="121"/>
        <v>1</v>
      </c>
      <c r="T422" s="89">
        <f t="shared" si="122"/>
        <v>0</v>
      </c>
      <c r="U422" s="89">
        <f t="shared" si="129"/>
        <v>0</v>
      </c>
      <c r="V422" s="89">
        <f t="shared" si="123"/>
        <v>0</v>
      </c>
      <c r="W422" s="89">
        <f t="shared" si="124"/>
        <v>0</v>
      </c>
      <c r="X422" s="89">
        <f t="shared" si="125"/>
        <v>0</v>
      </c>
      <c r="Y422" s="71">
        <v>4.5</v>
      </c>
      <c r="Z422" s="85">
        <v>52283</v>
      </c>
      <c r="AA422">
        <v>0</v>
      </c>
      <c r="AB422" s="71">
        <v>1</v>
      </c>
      <c r="AC422" s="71">
        <v>1</v>
      </c>
      <c r="AD422" s="67">
        <v>92828.024000000005</v>
      </c>
      <c r="AE422" s="76">
        <v>6468967</v>
      </c>
      <c r="AF422" s="67">
        <v>385445</v>
      </c>
      <c r="AG422" s="83">
        <v>0</v>
      </c>
      <c r="AH422" s="83">
        <v>0</v>
      </c>
      <c r="AI422" s="93">
        <v>22059169</v>
      </c>
      <c r="AJ422" s="93">
        <f t="shared" si="126"/>
        <v>22059.169000000002</v>
      </c>
      <c r="AK422" s="117">
        <f t="shared" si="127"/>
        <v>5.7230393441347019E-2</v>
      </c>
      <c r="AL422" s="67">
        <v>1071</v>
      </c>
      <c r="AM422" s="100">
        <f t="shared" si="128"/>
        <v>0.27786065456809661</v>
      </c>
    </row>
    <row r="423" spans="1:39">
      <c r="A423" s="11">
        <v>2008</v>
      </c>
      <c r="B423" s="13">
        <v>22</v>
      </c>
      <c r="C423">
        <f>VLOOKUP('State Bond Rating'!V24,Coding!M$3:N$16,2,FALSE)</f>
        <v>4</v>
      </c>
      <c r="D423">
        <f t="shared" si="114"/>
        <v>22</v>
      </c>
      <c r="E423" s="131">
        <f t="shared" si="116"/>
        <v>0.88</v>
      </c>
      <c r="F423">
        <f>VLOOKUP('State Bond Rating'!W24,Coding!P$3:Q$16,2,FALSE)</f>
        <v>4</v>
      </c>
      <c r="G423" s="126">
        <f t="shared" si="117"/>
        <v>32</v>
      </c>
      <c r="H423" s="129">
        <f t="shared" si="118"/>
        <v>0.91428571428571426</v>
      </c>
      <c r="I423">
        <f>VLOOKUP('State Bond Rating'!X24,Coding!S$3:T$16,2,FALSE)</f>
        <v>4</v>
      </c>
      <c r="J423" s="126">
        <f t="shared" si="119"/>
        <v>16</v>
      </c>
      <c r="K423" s="99">
        <f t="shared" si="120"/>
        <v>0.84210526315789469</v>
      </c>
      <c r="L423" s="97">
        <f t="shared" si="131"/>
        <v>0.87879699248120302</v>
      </c>
      <c r="M423" s="119">
        <v>0</v>
      </c>
      <c r="N423" s="70">
        <v>1</v>
      </c>
      <c r="O423" s="89">
        <v>1</v>
      </c>
      <c r="P423" s="89">
        <v>0</v>
      </c>
      <c r="Q423" s="89" t="str">
        <f t="shared" si="113"/>
        <v>110</v>
      </c>
      <c r="R423" s="89">
        <v>2</v>
      </c>
      <c r="S423" s="89">
        <f t="shared" si="121"/>
        <v>0</v>
      </c>
      <c r="T423" s="89">
        <f t="shared" si="122"/>
        <v>0</v>
      </c>
      <c r="U423" s="89">
        <v>1</v>
      </c>
      <c r="V423" s="89">
        <f t="shared" si="123"/>
        <v>0</v>
      </c>
      <c r="W423" s="89">
        <f t="shared" si="124"/>
        <v>0</v>
      </c>
      <c r="X423" s="89">
        <f t="shared" si="125"/>
        <v>1</v>
      </c>
      <c r="Y423" s="71">
        <v>7.1</v>
      </c>
      <c r="Z423" s="85">
        <v>35644</v>
      </c>
      <c r="AA423">
        <v>0</v>
      </c>
      <c r="AB423" s="71">
        <v>1</v>
      </c>
      <c r="AC423" s="71">
        <v>1</v>
      </c>
      <c r="AD423" s="67">
        <v>75247.072</v>
      </c>
      <c r="AE423" s="76">
        <v>9946889</v>
      </c>
      <c r="AF423" s="67">
        <v>384270</v>
      </c>
      <c r="AG423" s="83">
        <v>6</v>
      </c>
      <c r="AH423" s="83">
        <v>8</v>
      </c>
      <c r="AI423" s="93">
        <v>24781626</v>
      </c>
      <c r="AJ423" s="93">
        <f t="shared" si="126"/>
        <v>24781.626</v>
      </c>
      <c r="AK423" s="117">
        <f t="shared" si="127"/>
        <v>6.4490139745491448E-2</v>
      </c>
      <c r="AL423" s="67">
        <v>3010</v>
      </c>
      <c r="AM423" s="100">
        <f t="shared" si="128"/>
        <v>0.78330340645900032</v>
      </c>
    </row>
    <row r="424" spans="1:39">
      <c r="A424" s="11">
        <v>2008</v>
      </c>
      <c r="B424" s="13">
        <v>23</v>
      </c>
      <c r="C424">
        <f>VLOOKUP('State Bond Rating'!V25,Coding!M$3:N$16,2,FALSE)</f>
        <v>1</v>
      </c>
      <c r="D424">
        <f t="shared" si="114"/>
        <v>25</v>
      </c>
      <c r="E424" s="131">
        <f t="shared" si="116"/>
        <v>1</v>
      </c>
      <c r="F424">
        <f>VLOOKUP('State Bond Rating'!W25,Coding!P$3:Q$16,2,FALSE)</f>
        <v>2</v>
      </c>
      <c r="G424" s="126">
        <f t="shared" si="117"/>
        <v>34</v>
      </c>
      <c r="H424" s="129">
        <f t="shared" si="118"/>
        <v>0.97142857142857142</v>
      </c>
      <c r="I424">
        <f>VLOOKUP('State Bond Rating'!X25,Coding!S$3:T$16,2,FALSE)</f>
        <v>1</v>
      </c>
      <c r="J424" s="126">
        <f t="shared" si="119"/>
        <v>19</v>
      </c>
      <c r="K424" s="99">
        <f t="shared" si="120"/>
        <v>1</v>
      </c>
      <c r="L424" s="97">
        <f t="shared" si="131"/>
        <v>0.99047619047619051</v>
      </c>
      <c r="M424" s="119">
        <v>0</v>
      </c>
      <c r="N424" s="70">
        <v>0</v>
      </c>
      <c r="O424" s="89">
        <v>1</v>
      </c>
      <c r="P424" s="89">
        <v>1</v>
      </c>
      <c r="Q424" s="89" t="str">
        <f t="shared" si="113"/>
        <v>011</v>
      </c>
      <c r="R424" s="89">
        <v>2</v>
      </c>
      <c r="S424" s="89">
        <f t="shared" si="121"/>
        <v>0</v>
      </c>
      <c r="T424" s="89">
        <f t="shared" si="122"/>
        <v>0</v>
      </c>
      <c r="U424" s="89">
        <f t="shared" si="129"/>
        <v>0</v>
      </c>
      <c r="V424" s="89">
        <f t="shared" si="123"/>
        <v>1</v>
      </c>
      <c r="W424" s="89">
        <f t="shared" si="124"/>
        <v>0</v>
      </c>
      <c r="X424" s="89">
        <f t="shared" si="125"/>
        <v>1</v>
      </c>
      <c r="Y424" s="71">
        <v>4.5</v>
      </c>
      <c r="Z424" s="85">
        <v>42980</v>
      </c>
      <c r="AA424">
        <v>0</v>
      </c>
      <c r="AB424" s="71">
        <v>1</v>
      </c>
      <c r="AC424" s="71">
        <v>1</v>
      </c>
      <c r="AD424" s="67">
        <v>41651.294999999998</v>
      </c>
      <c r="AE424" s="76">
        <v>5247018</v>
      </c>
      <c r="AF424" s="67">
        <v>264299</v>
      </c>
      <c r="AG424" s="83">
        <v>0</v>
      </c>
      <c r="AH424" s="83">
        <v>0</v>
      </c>
      <c r="AI424" s="93">
        <v>18320891</v>
      </c>
      <c r="AJ424" s="93">
        <f t="shared" si="126"/>
        <v>18320.891</v>
      </c>
      <c r="AK424" s="117">
        <f t="shared" si="127"/>
        <v>6.9318805595178182E-2</v>
      </c>
      <c r="AL424" s="67">
        <v>6838</v>
      </c>
      <c r="AM424" s="100">
        <f t="shared" si="128"/>
        <v>2.5872212910378019</v>
      </c>
    </row>
    <row r="425" spans="1:39">
      <c r="A425" s="11">
        <v>2008</v>
      </c>
      <c r="B425" s="13">
        <v>24</v>
      </c>
      <c r="C425">
        <f>VLOOKUP('State Bond Rating'!V26,Coding!M$3:N$16,2,FALSE)</f>
        <v>3</v>
      </c>
      <c r="D425">
        <f t="shared" si="114"/>
        <v>23</v>
      </c>
      <c r="E425" s="131">
        <f t="shared" si="116"/>
        <v>0.92</v>
      </c>
      <c r="F425">
        <f>VLOOKUP('State Bond Rating'!W26,Coding!P$3:Q$16,2,FALSE)</f>
        <v>4</v>
      </c>
      <c r="G425" s="126">
        <f t="shared" si="117"/>
        <v>32</v>
      </c>
      <c r="H425" s="129">
        <f t="shared" si="118"/>
        <v>0.91428571428571426</v>
      </c>
      <c r="I425">
        <f>VLOOKUP('State Bond Rating'!X26,Coding!S$3:T$16,2,FALSE)</f>
        <v>3</v>
      </c>
      <c r="J425" s="126">
        <f t="shared" si="119"/>
        <v>17</v>
      </c>
      <c r="K425" s="99">
        <f t="shared" si="120"/>
        <v>0.89473684210526316</v>
      </c>
      <c r="L425" s="97">
        <f t="shared" si="131"/>
        <v>0.90967418546365908</v>
      </c>
      <c r="M425" s="119">
        <v>0</v>
      </c>
      <c r="N425" s="70">
        <v>0</v>
      </c>
      <c r="O425" s="89">
        <v>1</v>
      </c>
      <c r="P425" s="89">
        <v>1</v>
      </c>
      <c r="Q425" s="89" t="str">
        <f t="shared" si="113"/>
        <v>011</v>
      </c>
      <c r="R425" s="89">
        <v>2</v>
      </c>
      <c r="S425" s="89">
        <f t="shared" si="121"/>
        <v>0</v>
      </c>
      <c r="T425" s="89">
        <f t="shared" si="122"/>
        <v>0</v>
      </c>
      <c r="U425" s="89">
        <f t="shared" si="129"/>
        <v>0</v>
      </c>
      <c r="V425" s="89">
        <f t="shared" si="123"/>
        <v>1</v>
      </c>
      <c r="W425" s="89">
        <f t="shared" si="124"/>
        <v>0</v>
      </c>
      <c r="X425" s="89">
        <f t="shared" si="125"/>
        <v>1</v>
      </c>
      <c r="Y425" s="71">
        <v>6</v>
      </c>
      <c r="Z425" s="85">
        <v>30563</v>
      </c>
      <c r="AA425">
        <v>0</v>
      </c>
      <c r="AB425" s="71">
        <v>1</v>
      </c>
      <c r="AC425" s="71">
        <v>1</v>
      </c>
      <c r="AD425" s="67">
        <v>13333.799000000001</v>
      </c>
      <c r="AE425" s="76">
        <v>2947806</v>
      </c>
      <c r="AF425" s="67">
        <v>97134</v>
      </c>
      <c r="AG425" s="83">
        <v>0</v>
      </c>
      <c r="AH425" s="83">
        <v>0</v>
      </c>
      <c r="AI425" s="93">
        <v>6745743</v>
      </c>
      <c r="AJ425" s="93">
        <f t="shared" si="126"/>
        <v>6745.7430000000004</v>
      </c>
      <c r="AK425" s="117">
        <f t="shared" si="127"/>
        <v>6.9447804064488236E-2</v>
      </c>
      <c r="AL425" s="67">
        <v>1979</v>
      </c>
      <c r="AM425" s="100">
        <f t="shared" si="128"/>
        <v>2.0373916445322955</v>
      </c>
    </row>
    <row r="426" spans="1:39">
      <c r="A426" s="11">
        <v>2008</v>
      </c>
      <c r="B426" s="13">
        <v>25</v>
      </c>
      <c r="C426">
        <f>VLOOKUP('State Bond Rating'!V27,Coding!M$3:N$16,2,FALSE)</f>
        <v>1</v>
      </c>
      <c r="D426">
        <f t="shared" si="114"/>
        <v>25</v>
      </c>
      <c r="E426" s="131">
        <f t="shared" si="116"/>
        <v>1</v>
      </c>
      <c r="F426">
        <f>VLOOKUP('State Bond Rating'!W27,Coding!P$3:Q$16,2,FALSE)</f>
        <v>1</v>
      </c>
      <c r="G426" s="126">
        <f t="shared" si="117"/>
        <v>35</v>
      </c>
      <c r="H426" s="129">
        <f t="shared" si="118"/>
        <v>1</v>
      </c>
      <c r="I426">
        <f>VLOOKUP('State Bond Rating'!X27,Coding!S$3:T$16,2,FALSE)</f>
        <v>1</v>
      </c>
      <c r="J426" s="126">
        <f t="shared" si="119"/>
        <v>19</v>
      </c>
      <c r="K426" s="99">
        <f t="shared" si="120"/>
        <v>1</v>
      </c>
      <c r="L426" s="97">
        <f t="shared" si="131"/>
        <v>1</v>
      </c>
      <c r="M426" s="119">
        <v>0</v>
      </c>
      <c r="N426" s="70">
        <v>0</v>
      </c>
      <c r="O426" s="89">
        <v>0</v>
      </c>
      <c r="P426" s="89">
        <v>0</v>
      </c>
      <c r="Q426" s="89" t="str">
        <f t="shared" si="113"/>
        <v>000</v>
      </c>
      <c r="R426" s="89">
        <v>0</v>
      </c>
      <c r="S426" s="89">
        <f t="shared" si="121"/>
        <v>0</v>
      </c>
      <c r="T426" s="89">
        <f t="shared" si="122"/>
        <v>1</v>
      </c>
      <c r="U426" s="89">
        <f t="shared" si="129"/>
        <v>0</v>
      </c>
      <c r="V426" s="89">
        <f t="shared" si="123"/>
        <v>0</v>
      </c>
      <c r="W426" s="89">
        <f t="shared" si="124"/>
        <v>0</v>
      </c>
      <c r="X426" s="89">
        <f t="shared" si="125"/>
        <v>0</v>
      </c>
      <c r="Y426" s="71">
        <v>5.5</v>
      </c>
      <c r="Z426" s="85">
        <v>37289</v>
      </c>
      <c r="AA426">
        <v>0</v>
      </c>
      <c r="AB426" s="71">
        <v>1</v>
      </c>
      <c r="AC426" s="71">
        <v>1</v>
      </c>
      <c r="AD426" s="67">
        <v>41124.142999999996</v>
      </c>
      <c r="AE426" s="76">
        <v>5923916</v>
      </c>
      <c r="AF426" s="67">
        <v>250088</v>
      </c>
      <c r="AG426" s="83">
        <v>8</v>
      </c>
      <c r="AH426" s="83">
        <v>8</v>
      </c>
      <c r="AI426" s="93">
        <v>10919336</v>
      </c>
      <c r="AJ426" s="93">
        <f t="shared" si="126"/>
        <v>10919.335999999999</v>
      </c>
      <c r="AK426" s="117">
        <f t="shared" si="127"/>
        <v>4.3661974984805348E-2</v>
      </c>
      <c r="AL426" s="67">
        <v>3848</v>
      </c>
      <c r="AM426" s="100">
        <f t="shared" si="128"/>
        <v>1.5386583922459294</v>
      </c>
    </row>
    <row r="427" spans="1:39">
      <c r="A427" s="11">
        <v>2008</v>
      </c>
      <c r="B427" s="13">
        <v>26</v>
      </c>
      <c r="C427">
        <f>VLOOKUP('State Bond Rating'!V28,Coding!M$3:N$16,2,FALSE)</f>
        <v>3</v>
      </c>
      <c r="D427">
        <f t="shared" si="114"/>
        <v>23</v>
      </c>
      <c r="E427" s="131">
        <f t="shared" si="116"/>
        <v>0.92</v>
      </c>
      <c r="F427">
        <f>VLOOKUP('State Bond Rating'!W28,Coding!P$3:Q$16,2,FALSE)</f>
        <v>3</v>
      </c>
      <c r="G427" s="126">
        <f t="shared" si="117"/>
        <v>33</v>
      </c>
      <c r="H427" s="129">
        <f t="shared" si="118"/>
        <v>0.94285714285714284</v>
      </c>
      <c r="I427">
        <f>VLOOKUP('State Bond Rating'!X28,Coding!S$3:T$16,2,FALSE)</f>
        <v>3</v>
      </c>
      <c r="J427" s="126">
        <f t="shared" si="119"/>
        <v>17</v>
      </c>
      <c r="K427" s="99">
        <f t="shared" si="120"/>
        <v>0.89473684210526316</v>
      </c>
      <c r="L427" s="97">
        <f t="shared" si="131"/>
        <v>0.91919799498746879</v>
      </c>
      <c r="M427" s="119">
        <v>0</v>
      </c>
      <c r="N427" s="70">
        <v>1</v>
      </c>
      <c r="O427" s="89">
        <v>2</v>
      </c>
      <c r="P427" s="89">
        <v>0</v>
      </c>
      <c r="Q427" s="89" t="str">
        <f t="shared" si="113"/>
        <v>120</v>
      </c>
      <c r="R427" s="89">
        <v>2</v>
      </c>
      <c r="S427" s="89">
        <f t="shared" si="121"/>
        <v>0</v>
      </c>
      <c r="T427" s="89">
        <f t="shared" si="122"/>
        <v>0</v>
      </c>
      <c r="U427" s="89">
        <v>1</v>
      </c>
      <c r="V427" s="89">
        <f t="shared" si="123"/>
        <v>0</v>
      </c>
      <c r="W427" s="89">
        <f t="shared" si="124"/>
        <v>0</v>
      </c>
      <c r="X427" s="89">
        <f t="shared" si="125"/>
        <v>1</v>
      </c>
      <c r="Y427" s="71">
        <v>3.2</v>
      </c>
      <c r="Z427" s="85">
        <v>35448</v>
      </c>
      <c r="AA427">
        <v>0</v>
      </c>
      <c r="AB427" s="71">
        <v>1</v>
      </c>
      <c r="AC427" s="71">
        <v>1</v>
      </c>
      <c r="AD427" s="67">
        <v>6472.0379999999996</v>
      </c>
      <c r="AE427" s="76">
        <v>976415</v>
      </c>
      <c r="AF427" s="67">
        <v>36917</v>
      </c>
      <c r="AG427" s="83">
        <v>8</v>
      </c>
      <c r="AH427" s="83">
        <v>8</v>
      </c>
      <c r="AI427" s="93">
        <v>2457929</v>
      </c>
      <c r="AJ427" s="93">
        <f t="shared" si="126"/>
        <v>2457.9290000000001</v>
      </c>
      <c r="AK427" s="117">
        <f t="shared" si="127"/>
        <v>6.6579868353333155E-2</v>
      </c>
      <c r="AL427" s="67">
        <v>1448</v>
      </c>
      <c r="AM427" s="100">
        <f t="shared" si="128"/>
        <v>3.9223122138852018</v>
      </c>
    </row>
    <row r="428" spans="1:39">
      <c r="A428" s="11">
        <v>2008</v>
      </c>
      <c r="B428" s="13">
        <v>27</v>
      </c>
      <c r="C428">
        <f>VLOOKUP('State Bond Rating'!V29,Coding!M$3:N$16,2,FALSE)</f>
        <v>2</v>
      </c>
      <c r="D428">
        <f t="shared" si="114"/>
        <v>24</v>
      </c>
      <c r="E428" s="131">
        <f t="shared" si="116"/>
        <v>0.96</v>
      </c>
      <c r="F428">
        <f>VLOOKUP('State Bond Rating'!W29,Coding!P$3:Q$16,2,FALSE)</f>
        <v>12</v>
      </c>
      <c r="G428" s="126">
        <f t="shared" si="117"/>
        <v>24</v>
      </c>
      <c r="H428" s="129">
        <f t="shared" si="118"/>
        <v>0.68571428571428572</v>
      </c>
      <c r="I428">
        <f>VLOOKUP('State Bond Rating'!X29,Coding!S$3:T$16,2,FALSE)</f>
        <v>12</v>
      </c>
      <c r="J428" s="126">
        <f t="shared" si="119"/>
        <v>8</v>
      </c>
      <c r="K428" s="99">
        <f t="shared" si="120"/>
        <v>0.42105263157894735</v>
      </c>
      <c r="L428" s="97">
        <f>E428</f>
        <v>0.96</v>
      </c>
      <c r="M428" s="119">
        <v>0</v>
      </c>
      <c r="N428" s="70">
        <v>0</v>
      </c>
      <c r="O428" s="89">
        <v>3</v>
      </c>
      <c r="P428" s="89">
        <v>3</v>
      </c>
      <c r="Q428" s="89" t="str">
        <f t="shared" si="113"/>
        <v>033</v>
      </c>
      <c r="R428" s="89">
        <v>2</v>
      </c>
      <c r="S428" s="89">
        <f t="shared" si="121"/>
        <v>0</v>
      </c>
      <c r="T428" s="89">
        <f t="shared" si="122"/>
        <v>0</v>
      </c>
      <c r="U428" s="89">
        <f t="shared" si="129"/>
        <v>0</v>
      </c>
      <c r="V428" s="89">
        <v>1</v>
      </c>
      <c r="W428" s="89">
        <f t="shared" si="124"/>
        <v>0</v>
      </c>
      <c r="X428" s="89">
        <f t="shared" si="125"/>
        <v>1</v>
      </c>
      <c r="Y428" s="71">
        <v>2.9</v>
      </c>
      <c r="Z428" s="85">
        <v>40248</v>
      </c>
      <c r="AA428">
        <v>0</v>
      </c>
      <c r="AB428" s="71">
        <v>1</v>
      </c>
      <c r="AC428" s="71">
        <v>1</v>
      </c>
      <c r="AD428" s="67">
        <v>14013.754000000001</v>
      </c>
      <c r="AE428" s="76">
        <v>1796378</v>
      </c>
      <c r="AF428" s="67">
        <v>84873</v>
      </c>
      <c r="AG428" s="83">
        <v>0</v>
      </c>
      <c r="AH428" s="83">
        <v>8</v>
      </c>
      <c r="AI428" s="93">
        <v>4228800</v>
      </c>
      <c r="AJ428" s="93">
        <f t="shared" si="126"/>
        <v>4228.8</v>
      </c>
      <c r="AK428" s="117">
        <f t="shared" si="127"/>
        <v>4.9825032695910362E-2</v>
      </c>
      <c r="AL428" s="67">
        <v>5776</v>
      </c>
      <c r="AM428" s="100">
        <f t="shared" si="128"/>
        <v>6.8054622789344084</v>
      </c>
    </row>
    <row r="429" spans="1:39">
      <c r="A429" s="11">
        <v>2008</v>
      </c>
      <c r="B429" s="13">
        <v>28</v>
      </c>
      <c r="C429">
        <f>VLOOKUP('State Bond Rating'!V30,Coding!M$3:N$16,2,FALSE)</f>
        <v>2</v>
      </c>
      <c r="D429">
        <f t="shared" si="114"/>
        <v>24</v>
      </c>
      <c r="E429" s="131">
        <f t="shared" si="116"/>
        <v>0.96</v>
      </c>
      <c r="F429">
        <f>VLOOKUP('State Bond Rating'!W30,Coding!P$3:Q$16,2,FALSE)</f>
        <v>2</v>
      </c>
      <c r="G429" s="126">
        <f t="shared" si="117"/>
        <v>34</v>
      </c>
      <c r="H429" s="129">
        <f t="shared" si="118"/>
        <v>0.97142857142857142</v>
      </c>
      <c r="I429">
        <f>VLOOKUP('State Bond Rating'!X30,Coding!S$3:T$16,2,FALSE)</f>
        <v>2</v>
      </c>
      <c r="J429" s="126">
        <f t="shared" si="119"/>
        <v>18</v>
      </c>
      <c r="K429" s="99">
        <f t="shared" si="120"/>
        <v>0.94736842105263153</v>
      </c>
      <c r="L429" s="97">
        <f>(E429+H429+K429)/3</f>
        <v>0.95959899749373434</v>
      </c>
      <c r="M429" s="119">
        <v>0</v>
      </c>
      <c r="N429" s="70">
        <v>0</v>
      </c>
      <c r="O429" s="89">
        <v>1</v>
      </c>
      <c r="P429" s="89">
        <v>1</v>
      </c>
      <c r="Q429" s="89" t="str">
        <f t="shared" si="113"/>
        <v>011</v>
      </c>
      <c r="R429" s="89">
        <v>2</v>
      </c>
      <c r="S429" s="89">
        <f t="shared" si="121"/>
        <v>0</v>
      </c>
      <c r="T429" s="89">
        <f t="shared" si="122"/>
        <v>0</v>
      </c>
      <c r="U429" s="89">
        <f t="shared" si="129"/>
        <v>0</v>
      </c>
      <c r="V429" s="89">
        <f t="shared" si="123"/>
        <v>1</v>
      </c>
      <c r="W429" s="89">
        <f t="shared" si="124"/>
        <v>0</v>
      </c>
      <c r="X429" s="89">
        <f t="shared" si="125"/>
        <v>1</v>
      </c>
      <c r="Y429" s="71">
        <v>5.5</v>
      </c>
      <c r="Z429" s="85">
        <v>38815</v>
      </c>
      <c r="AA429">
        <v>0</v>
      </c>
      <c r="AB429" s="71">
        <v>1</v>
      </c>
      <c r="AC429" s="71">
        <v>1</v>
      </c>
      <c r="AD429" s="67">
        <v>24897.601999999999</v>
      </c>
      <c r="AE429" s="76">
        <v>2653630</v>
      </c>
      <c r="AF429" s="67">
        <v>128363</v>
      </c>
      <c r="AG429" s="83">
        <v>0</v>
      </c>
      <c r="AH429" s="83">
        <v>0</v>
      </c>
      <c r="AI429" s="93">
        <v>6148455</v>
      </c>
      <c r="AJ429" s="93">
        <f t="shared" si="126"/>
        <v>6148.4549999999999</v>
      </c>
      <c r="AK429" s="117">
        <f t="shared" si="127"/>
        <v>4.7898966213005302E-2</v>
      </c>
      <c r="AL429" s="67">
        <v>294</v>
      </c>
      <c r="AM429" s="100">
        <f t="shared" si="128"/>
        <v>0.22903796265278936</v>
      </c>
    </row>
    <row r="430" spans="1:39">
      <c r="A430" s="11">
        <v>2008</v>
      </c>
      <c r="B430" s="13">
        <v>29</v>
      </c>
      <c r="C430">
        <f>VLOOKUP('State Bond Rating'!V31,Coding!M$3:N$16,2,FALSE)</f>
        <v>3</v>
      </c>
      <c r="D430">
        <f t="shared" si="114"/>
        <v>23</v>
      </c>
      <c r="E430" s="131">
        <f t="shared" si="116"/>
        <v>0.92</v>
      </c>
      <c r="F430">
        <f>VLOOKUP('State Bond Rating'!W31,Coding!P$3:Q$16,2,FALSE)</f>
        <v>3</v>
      </c>
      <c r="G430" s="126">
        <f t="shared" si="117"/>
        <v>33</v>
      </c>
      <c r="H430" s="129">
        <f t="shared" si="118"/>
        <v>0.94285714285714284</v>
      </c>
      <c r="I430">
        <f>VLOOKUP('State Bond Rating'!X31,Coding!S$3:T$16,2,FALSE)</f>
        <v>3</v>
      </c>
      <c r="J430" s="126">
        <f t="shared" si="119"/>
        <v>17</v>
      </c>
      <c r="K430" s="99">
        <f t="shared" si="120"/>
        <v>0.89473684210526316</v>
      </c>
      <c r="L430" s="97">
        <f>(E430+H430+K430)/3</f>
        <v>0.91919799498746879</v>
      </c>
      <c r="M430" s="119">
        <v>0</v>
      </c>
      <c r="N430" s="70">
        <v>1</v>
      </c>
      <c r="O430" s="89">
        <v>1</v>
      </c>
      <c r="P430" s="89">
        <v>1</v>
      </c>
      <c r="Q430" s="89" t="str">
        <f t="shared" si="113"/>
        <v>111</v>
      </c>
      <c r="R430" s="89">
        <v>1</v>
      </c>
      <c r="S430" s="89">
        <f t="shared" si="121"/>
        <v>1</v>
      </c>
      <c r="T430" s="89">
        <f t="shared" si="122"/>
        <v>0</v>
      </c>
      <c r="U430" s="89">
        <f t="shared" si="129"/>
        <v>0</v>
      </c>
      <c r="V430" s="89">
        <f t="shared" si="123"/>
        <v>0</v>
      </c>
      <c r="W430" s="89">
        <f t="shared" si="124"/>
        <v>0</v>
      </c>
      <c r="X430" s="89">
        <f t="shared" si="125"/>
        <v>0</v>
      </c>
      <c r="Y430" s="71">
        <v>3.5</v>
      </c>
      <c r="Z430" s="85">
        <v>46365</v>
      </c>
      <c r="AA430">
        <v>0</v>
      </c>
      <c r="AB430" s="71">
        <v>1</v>
      </c>
      <c r="AC430" s="71">
        <v>1</v>
      </c>
      <c r="AD430" s="67">
        <v>10525.888999999999</v>
      </c>
      <c r="AE430" s="76">
        <v>1315906</v>
      </c>
      <c r="AF430" s="67">
        <v>61442</v>
      </c>
      <c r="AG430" s="83">
        <v>0</v>
      </c>
      <c r="AH430" s="83">
        <v>0</v>
      </c>
      <c r="AI430" s="93">
        <v>2251179</v>
      </c>
      <c r="AJ430" s="93">
        <f t="shared" si="126"/>
        <v>2251.1790000000001</v>
      </c>
      <c r="AK430" s="117">
        <f t="shared" si="127"/>
        <v>3.663909052439699E-2</v>
      </c>
      <c r="AL430" s="67">
        <v>157</v>
      </c>
      <c r="AM430" s="100">
        <f t="shared" si="128"/>
        <v>0.25552553627811597</v>
      </c>
    </row>
    <row r="431" spans="1:39">
      <c r="A431" s="11">
        <v>2008</v>
      </c>
      <c r="B431" s="13">
        <v>30</v>
      </c>
      <c r="C431">
        <f>VLOOKUP('State Bond Rating'!V32,Coding!M$3:N$16,2,FALSE)</f>
        <v>3</v>
      </c>
      <c r="D431">
        <f t="shared" si="114"/>
        <v>23</v>
      </c>
      <c r="E431" s="131">
        <f t="shared" si="116"/>
        <v>0.92</v>
      </c>
      <c r="F431">
        <f>VLOOKUP('State Bond Rating'!W32,Coding!P$3:Q$16,2,FALSE)</f>
        <v>4</v>
      </c>
      <c r="G431" s="126">
        <f t="shared" si="117"/>
        <v>32</v>
      </c>
      <c r="H431" s="129">
        <f t="shared" si="118"/>
        <v>0.91428571428571426</v>
      </c>
      <c r="I431">
        <f>VLOOKUP('State Bond Rating'!X32,Coding!S$3:T$16,2,FALSE)</f>
        <v>4</v>
      </c>
      <c r="J431" s="126">
        <f t="shared" si="119"/>
        <v>16</v>
      </c>
      <c r="K431" s="99">
        <f t="shared" si="120"/>
        <v>0.84210526315789469</v>
      </c>
      <c r="L431" s="97">
        <f>(E431+H431+K431)/3</f>
        <v>0.89213032581453644</v>
      </c>
      <c r="M431" s="119">
        <v>0</v>
      </c>
      <c r="N431" s="70">
        <v>1</v>
      </c>
      <c r="O431" s="89">
        <v>1</v>
      </c>
      <c r="P431" s="89">
        <v>1</v>
      </c>
      <c r="Q431" s="89" t="str">
        <f t="shared" si="113"/>
        <v>111</v>
      </c>
      <c r="R431" s="89">
        <v>1</v>
      </c>
      <c r="S431" s="89">
        <f t="shared" si="121"/>
        <v>1</v>
      </c>
      <c r="T431" s="89">
        <f t="shared" si="122"/>
        <v>0</v>
      </c>
      <c r="U431" s="89">
        <f t="shared" si="129"/>
        <v>0</v>
      </c>
      <c r="V431" s="89">
        <f t="shared" si="123"/>
        <v>0</v>
      </c>
      <c r="W431" s="89">
        <f t="shared" si="124"/>
        <v>0</v>
      </c>
      <c r="X431" s="89">
        <f t="shared" si="125"/>
        <v>0</v>
      </c>
      <c r="Y431" s="71">
        <v>4.5</v>
      </c>
      <c r="Z431" s="85">
        <v>52330</v>
      </c>
      <c r="AA431">
        <v>0</v>
      </c>
      <c r="AB431" s="71">
        <v>1</v>
      </c>
      <c r="AC431" s="71">
        <v>1</v>
      </c>
      <c r="AD431" s="67">
        <v>87971.714000000007</v>
      </c>
      <c r="AE431" s="76">
        <v>8711090</v>
      </c>
      <c r="AF431" s="67">
        <v>491855</v>
      </c>
      <c r="AG431" s="83">
        <v>0</v>
      </c>
      <c r="AH431" s="83">
        <v>0</v>
      </c>
      <c r="AI431" s="93">
        <v>30616510</v>
      </c>
      <c r="AJ431" s="93">
        <f t="shared" si="126"/>
        <v>30616.51</v>
      </c>
      <c r="AK431" s="117">
        <f t="shared" si="127"/>
        <v>6.2247024021307086E-2</v>
      </c>
      <c r="AL431" s="67">
        <v>785</v>
      </c>
      <c r="AM431" s="100">
        <f t="shared" si="128"/>
        <v>0.15959988207906803</v>
      </c>
    </row>
    <row r="432" spans="1:39">
      <c r="A432" s="11">
        <v>2008</v>
      </c>
      <c r="B432" s="13">
        <v>31</v>
      </c>
      <c r="C432">
        <f>VLOOKUP('State Bond Rating'!V33,Coding!M$3:N$16,2,FALSE)</f>
        <v>2</v>
      </c>
      <c r="D432">
        <f t="shared" si="114"/>
        <v>24</v>
      </c>
      <c r="E432" s="131">
        <f t="shared" si="116"/>
        <v>0.96</v>
      </c>
      <c r="F432">
        <f>VLOOKUP('State Bond Rating'!W33,Coding!P$3:Q$16,2,FALSE)</f>
        <v>2</v>
      </c>
      <c r="G432" s="126">
        <f t="shared" si="117"/>
        <v>34</v>
      </c>
      <c r="H432" s="129">
        <f t="shared" si="118"/>
        <v>0.97142857142857142</v>
      </c>
      <c r="I432">
        <f>VLOOKUP('State Bond Rating'!X33,Coding!S$3:T$16,2,FALSE)</f>
        <v>12</v>
      </c>
      <c r="J432" s="126">
        <f t="shared" si="119"/>
        <v>8</v>
      </c>
      <c r="K432" s="99">
        <f t="shared" si="120"/>
        <v>0.42105263157894735</v>
      </c>
      <c r="L432" s="97">
        <f>(E432+H432)/2</f>
        <v>0.96571428571428575</v>
      </c>
      <c r="M432" s="119">
        <v>0</v>
      </c>
      <c r="N432" s="70">
        <v>1</v>
      </c>
      <c r="O432" s="89">
        <v>1</v>
      </c>
      <c r="P432" s="89">
        <v>1</v>
      </c>
      <c r="Q432" s="89" t="str">
        <f t="shared" si="113"/>
        <v>111</v>
      </c>
      <c r="R432" s="89">
        <v>1</v>
      </c>
      <c r="S432" s="89">
        <f t="shared" si="121"/>
        <v>1</v>
      </c>
      <c r="T432" s="89">
        <f t="shared" si="122"/>
        <v>0</v>
      </c>
      <c r="U432" s="89">
        <f t="shared" si="129"/>
        <v>0</v>
      </c>
      <c r="V432" s="89">
        <f t="shared" si="123"/>
        <v>0</v>
      </c>
      <c r="W432" s="89">
        <f t="shared" si="124"/>
        <v>0</v>
      </c>
      <c r="X432" s="89">
        <f t="shared" si="125"/>
        <v>0</v>
      </c>
      <c r="Y432" s="71">
        <v>3.1</v>
      </c>
      <c r="Z432" s="85">
        <v>33447</v>
      </c>
      <c r="AA432">
        <v>0</v>
      </c>
      <c r="AB432" s="71">
        <v>1</v>
      </c>
      <c r="AC432" s="71">
        <v>1</v>
      </c>
      <c r="AD432" s="67">
        <v>13252.708000000001</v>
      </c>
      <c r="AE432" s="76">
        <v>2010662</v>
      </c>
      <c r="AF432" s="67">
        <v>86318</v>
      </c>
      <c r="AG432" s="83">
        <v>0</v>
      </c>
      <c r="AH432" s="83">
        <v>0</v>
      </c>
      <c r="AI432" s="93">
        <v>5211507</v>
      </c>
      <c r="AJ432" s="93">
        <f t="shared" si="126"/>
        <v>5211.5069999999996</v>
      </c>
      <c r="AK432" s="117">
        <f t="shared" si="127"/>
        <v>6.0375669037744148E-2</v>
      </c>
      <c r="AL432" s="67">
        <v>1139</v>
      </c>
      <c r="AM432" s="100">
        <f t="shared" si="128"/>
        <v>1.3195393776500846</v>
      </c>
    </row>
    <row r="433" spans="1:39">
      <c r="A433" s="11">
        <v>2008</v>
      </c>
      <c r="B433" s="13">
        <v>32</v>
      </c>
      <c r="C433">
        <f>VLOOKUP('State Bond Rating'!V34,Coding!M$3:N$16,2,FALSE)</f>
        <v>3</v>
      </c>
      <c r="D433">
        <f t="shared" si="114"/>
        <v>23</v>
      </c>
      <c r="E433" s="131">
        <f t="shared" si="116"/>
        <v>0.92</v>
      </c>
      <c r="F433">
        <f>VLOOKUP('State Bond Rating'!W34,Coding!P$3:Q$16,2,FALSE)</f>
        <v>4</v>
      </c>
      <c r="G433" s="126">
        <f t="shared" si="117"/>
        <v>32</v>
      </c>
      <c r="H433" s="129">
        <f t="shared" si="118"/>
        <v>0.91428571428571426</v>
      </c>
      <c r="I433">
        <f>VLOOKUP('State Bond Rating'!X34,Coding!S$3:T$16,2,FALSE)</f>
        <v>4</v>
      </c>
      <c r="J433" s="126">
        <f t="shared" si="119"/>
        <v>16</v>
      </c>
      <c r="K433" s="99">
        <f t="shared" si="120"/>
        <v>0.84210526315789469</v>
      </c>
      <c r="L433" s="97">
        <f>(E433+H433+K433)/3</f>
        <v>0.89213032581453644</v>
      </c>
      <c r="M433" s="119">
        <v>0</v>
      </c>
      <c r="N433" s="70">
        <v>1</v>
      </c>
      <c r="O433" s="89">
        <v>1</v>
      </c>
      <c r="P433" s="89">
        <v>1</v>
      </c>
      <c r="Q433" s="89" t="str">
        <f t="shared" si="113"/>
        <v>111</v>
      </c>
      <c r="R433" s="89">
        <v>1</v>
      </c>
      <c r="S433" s="89">
        <f t="shared" si="121"/>
        <v>1</v>
      </c>
      <c r="T433" s="89">
        <f t="shared" si="122"/>
        <v>0</v>
      </c>
      <c r="U433" s="89">
        <f t="shared" si="129"/>
        <v>0</v>
      </c>
      <c r="V433" s="89">
        <f t="shared" si="123"/>
        <v>0</v>
      </c>
      <c r="W433" s="89">
        <f t="shared" si="124"/>
        <v>0</v>
      </c>
      <c r="X433" s="89">
        <f t="shared" si="125"/>
        <v>0</v>
      </c>
      <c r="Y433" s="71">
        <v>5</v>
      </c>
      <c r="Z433" s="85">
        <v>48296</v>
      </c>
      <c r="AA433">
        <v>0</v>
      </c>
      <c r="AB433" s="71">
        <v>1</v>
      </c>
      <c r="AC433" s="71">
        <v>1</v>
      </c>
      <c r="AD433" s="67">
        <v>269741.76299999998</v>
      </c>
      <c r="AE433" s="76">
        <v>19212436</v>
      </c>
      <c r="AF433" s="67">
        <v>1113446</v>
      </c>
      <c r="AG433" s="83">
        <v>0</v>
      </c>
      <c r="AH433" s="83">
        <v>0</v>
      </c>
      <c r="AI433" s="93">
        <v>65244750</v>
      </c>
      <c r="AJ433" s="93">
        <f t="shared" si="126"/>
        <v>65244.75</v>
      </c>
      <c r="AK433" s="117">
        <f t="shared" si="127"/>
        <v>5.8597138972163898E-2</v>
      </c>
      <c r="AL433" s="67">
        <v>2618</v>
      </c>
      <c r="AM433" s="100">
        <f t="shared" si="128"/>
        <v>0.2351259064202485</v>
      </c>
    </row>
    <row r="434" spans="1:39">
      <c r="A434" s="11">
        <v>2008</v>
      </c>
      <c r="B434" s="13">
        <v>33</v>
      </c>
      <c r="C434">
        <f>VLOOKUP('State Bond Rating'!V35,Coding!M$3:N$16,2,FALSE)</f>
        <v>1</v>
      </c>
      <c r="D434">
        <f t="shared" si="114"/>
        <v>25</v>
      </c>
      <c r="E434" s="131">
        <f t="shared" si="116"/>
        <v>1</v>
      </c>
      <c r="F434">
        <f>VLOOKUP('State Bond Rating'!W35,Coding!P$3:Q$16,2,FALSE)</f>
        <v>1</v>
      </c>
      <c r="G434" s="126">
        <f t="shared" si="117"/>
        <v>35</v>
      </c>
      <c r="H434" s="129">
        <f t="shared" si="118"/>
        <v>1</v>
      </c>
      <c r="I434">
        <f>VLOOKUP('State Bond Rating'!X35,Coding!S$3:T$16,2,FALSE)</f>
        <v>1</v>
      </c>
      <c r="J434" s="126">
        <f t="shared" si="119"/>
        <v>19</v>
      </c>
      <c r="K434" s="99">
        <f t="shared" si="120"/>
        <v>1</v>
      </c>
      <c r="L434" s="97">
        <f>(E434+H434+K434)/3</f>
        <v>1</v>
      </c>
      <c r="M434" s="119">
        <v>0</v>
      </c>
      <c r="N434" s="70">
        <v>1</v>
      </c>
      <c r="O434" s="89">
        <v>1</v>
      </c>
      <c r="P434" s="89">
        <v>1</v>
      </c>
      <c r="Q434" s="89" t="str">
        <f t="shared" si="113"/>
        <v>111</v>
      </c>
      <c r="R434" s="89">
        <v>1</v>
      </c>
      <c r="S434" s="89">
        <f t="shared" si="121"/>
        <v>1</v>
      </c>
      <c r="T434" s="89">
        <f t="shared" si="122"/>
        <v>0</v>
      </c>
      <c r="U434" s="89">
        <f t="shared" si="129"/>
        <v>0</v>
      </c>
      <c r="V434" s="89">
        <f t="shared" si="123"/>
        <v>0</v>
      </c>
      <c r="W434" s="89">
        <f t="shared" si="124"/>
        <v>0</v>
      </c>
      <c r="X434" s="89">
        <f t="shared" si="125"/>
        <v>0</v>
      </c>
      <c r="Y434" s="71">
        <v>4.9000000000000004</v>
      </c>
      <c r="Z434" s="85">
        <v>37810</v>
      </c>
      <c r="AA434">
        <v>0</v>
      </c>
      <c r="AB434" s="71">
        <v>1</v>
      </c>
      <c r="AC434" s="71">
        <v>1</v>
      </c>
      <c r="AD434" s="67">
        <v>51202.2</v>
      </c>
      <c r="AE434" s="76">
        <v>9309449</v>
      </c>
      <c r="AF434" s="67">
        <v>415095</v>
      </c>
      <c r="AG434" s="83">
        <v>0</v>
      </c>
      <c r="AH434" s="83">
        <v>0</v>
      </c>
      <c r="AI434" s="93">
        <v>22809716</v>
      </c>
      <c r="AJ434" s="93">
        <f t="shared" si="126"/>
        <v>22809.716</v>
      </c>
      <c r="AK434" s="117">
        <f t="shared" si="127"/>
        <v>5.4950592033149039E-2</v>
      </c>
      <c r="AL434" s="67">
        <v>4128</v>
      </c>
      <c r="AM434" s="100">
        <f t="shared" si="128"/>
        <v>0.99447114515954171</v>
      </c>
    </row>
    <row r="435" spans="1:39">
      <c r="A435" s="11">
        <v>2008</v>
      </c>
      <c r="B435" s="13">
        <v>34</v>
      </c>
      <c r="C435">
        <f>VLOOKUP('State Bond Rating'!V36,Coding!M$3:N$16,2,FALSE)</f>
        <v>3</v>
      </c>
      <c r="D435">
        <f t="shared" si="114"/>
        <v>23</v>
      </c>
      <c r="E435" s="131">
        <f t="shared" si="116"/>
        <v>0.92</v>
      </c>
      <c r="F435">
        <f>VLOOKUP('State Bond Rating'!W36,Coding!P$3:Q$16,2,FALSE)</f>
        <v>3</v>
      </c>
      <c r="G435" s="126">
        <f t="shared" si="117"/>
        <v>33</v>
      </c>
      <c r="H435" s="129">
        <f t="shared" si="118"/>
        <v>0.94285714285714284</v>
      </c>
      <c r="I435">
        <f>VLOOKUP('State Bond Rating'!X36,Coding!S$3:T$16,2,FALSE)</f>
        <v>12</v>
      </c>
      <c r="J435" s="126">
        <f t="shared" si="119"/>
        <v>8</v>
      </c>
      <c r="K435" s="99">
        <f t="shared" si="120"/>
        <v>0.42105263157894735</v>
      </c>
      <c r="L435" s="97">
        <f>(E435+H435)/2</f>
        <v>0.93142857142857149</v>
      </c>
      <c r="M435" s="119">
        <v>0</v>
      </c>
      <c r="N435" s="70">
        <v>0</v>
      </c>
      <c r="O435" s="89">
        <v>0</v>
      </c>
      <c r="P435" s="89">
        <v>0</v>
      </c>
      <c r="Q435" s="89" t="str">
        <f t="shared" si="113"/>
        <v>000</v>
      </c>
      <c r="R435" s="89">
        <v>0</v>
      </c>
      <c r="S435" s="89">
        <f t="shared" si="121"/>
        <v>0</v>
      </c>
      <c r="T435" s="89">
        <f t="shared" si="122"/>
        <v>1</v>
      </c>
      <c r="U435" s="89">
        <f t="shared" si="129"/>
        <v>0</v>
      </c>
      <c r="V435" s="89">
        <f t="shared" si="123"/>
        <v>0</v>
      </c>
      <c r="W435" s="89">
        <f t="shared" si="124"/>
        <v>0</v>
      </c>
      <c r="X435" s="89">
        <f t="shared" si="125"/>
        <v>0</v>
      </c>
      <c r="Y435" s="71">
        <v>3.2</v>
      </c>
      <c r="Z435" s="85">
        <v>41213</v>
      </c>
      <c r="AA435">
        <v>0</v>
      </c>
      <c r="AB435" s="71">
        <v>1</v>
      </c>
      <c r="AC435" s="71">
        <v>1</v>
      </c>
      <c r="AD435" s="67">
        <v>3655.7460000000001</v>
      </c>
      <c r="AE435" s="76">
        <v>657569</v>
      </c>
      <c r="AF435" s="67">
        <v>32495</v>
      </c>
      <c r="AG435" s="83">
        <v>0</v>
      </c>
      <c r="AH435" s="83">
        <v>0</v>
      </c>
      <c r="AI435" s="93">
        <v>2312056</v>
      </c>
      <c r="AJ435" s="93">
        <f t="shared" si="126"/>
        <v>2312.056</v>
      </c>
      <c r="AK435" s="117">
        <f t="shared" si="127"/>
        <v>7.1151130943222035E-2</v>
      </c>
      <c r="AL435" s="67">
        <v>3614</v>
      </c>
      <c r="AM435" s="100">
        <f t="shared" si="128"/>
        <v>11.121711032466534</v>
      </c>
    </row>
    <row r="436" spans="1:39">
      <c r="A436" s="11">
        <v>2008</v>
      </c>
      <c r="B436" s="13">
        <v>35</v>
      </c>
      <c r="C436">
        <f>VLOOKUP('State Bond Rating'!V37,Coding!M$3:N$16,2,FALSE)</f>
        <v>2</v>
      </c>
      <c r="D436">
        <f t="shared" si="114"/>
        <v>24</v>
      </c>
      <c r="E436" s="131">
        <f t="shared" si="116"/>
        <v>0.96</v>
      </c>
      <c r="F436">
        <f>VLOOKUP('State Bond Rating'!W37,Coding!P$3:Q$16,2,FALSE)</f>
        <v>2</v>
      </c>
      <c r="G436" s="126">
        <f t="shared" si="117"/>
        <v>34</v>
      </c>
      <c r="H436" s="129">
        <f t="shared" si="118"/>
        <v>0.97142857142857142</v>
      </c>
      <c r="I436">
        <f>VLOOKUP('State Bond Rating'!X37,Coding!S$3:T$16,2,FALSE)</f>
        <v>2</v>
      </c>
      <c r="J436" s="126">
        <f t="shared" si="119"/>
        <v>18</v>
      </c>
      <c r="K436" s="99">
        <f t="shared" si="120"/>
        <v>0.94736842105263153</v>
      </c>
      <c r="L436" s="97">
        <f t="shared" ref="L436:L441" si="132">(E436+H436+K436)/3</f>
        <v>0.95959899749373434</v>
      </c>
      <c r="M436" s="119">
        <v>0</v>
      </c>
      <c r="N436" s="70">
        <v>1</v>
      </c>
      <c r="O436" s="89">
        <v>1</v>
      </c>
      <c r="P436" s="89">
        <v>0</v>
      </c>
      <c r="Q436" s="89" t="str">
        <f t="shared" si="113"/>
        <v>110</v>
      </c>
      <c r="R436" s="89">
        <v>2</v>
      </c>
      <c r="S436" s="89">
        <f t="shared" si="121"/>
        <v>0</v>
      </c>
      <c r="T436" s="89">
        <f t="shared" si="122"/>
        <v>0</v>
      </c>
      <c r="U436" s="89">
        <v>1</v>
      </c>
      <c r="V436" s="89">
        <f t="shared" si="123"/>
        <v>0</v>
      </c>
      <c r="W436" s="89">
        <f t="shared" si="124"/>
        <v>0</v>
      </c>
      <c r="X436" s="89">
        <f t="shared" si="125"/>
        <v>1</v>
      </c>
      <c r="Y436" s="71">
        <v>5.5</v>
      </c>
      <c r="Z436" s="85">
        <v>36681</v>
      </c>
      <c r="AA436">
        <v>0</v>
      </c>
      <c r="AB436" s="71">
        <v>1</v>
      </c>
      <c r="AC436" s="71">
        <v>1</v>
      </c>
      <c r="AD436" s="67">
        <v>68658.926999999996</v>
      </c>
      <c r="AE436" s="76">
        <v>11515391</v>
      </c>
      <c r="AF436" s="67">
        <v>492745</v>
      </c>
      <c r="AG436" s="83">
        <v>8</v>
      </c>
      <c r="AH436" s="83">
        <v>8</v>
      </c>
      <c r="AI436" s="93">
        <v>26074544</v>
      </c>
      <c r="AJ436" s="93">
        <f t="shared" si="126"/>
        <v>26074.544000000002</v>
      </c>
      <c r="AK436" s="117">
        <f t="shared" si="127"/>
        <v>5.291691239890816E-2</v>
      </c>
      <c r="AL436" s="67">
        <v>2977</v>
      </c>
      <c r="AM436" s="100">
        <f t="shared" si="128"/>
        <v>0.60416645526590829</v>
      </c>
    </row>
    <row r="437" spans="1:39">
      <c r="A437" s="11">
        <v>2008</v>
      </c>
      <c r="B437" s="13">
        <v>36</v>
      </c>
      <c r="C437">
        <f>VLOOKUP('State Bond Rating'!V38,Coding!M$3:N$16,2,FALSE)</f>
        <v>2</v>
      </c>
      <c r="D437">
        <f t="shared" si="114"/>
        <v>24</v>
      </c>
      <c r="E437" s="131">
        <f t="shared" si="116"/>
        <v>0.96</v>
      </c>
      <c r="F437">
        <f>VLOOKUP('State Bond Rating'!W38,Coding!P$3:Q$16,2,FALSE)</f>
        <v>4</v>
      </c>
      <c r="G437" s="126">
        <f t="shared" si="117"/>
        <v>32</v>
      </c>
      <c r="H437" s="129">
        <f t="shared" si="118"/>
        <v>0.91428571428571426</v>
      </c>
      <c r="I437">
        <f>VLOOKUP('State Bond Rating'!X38,Coding!S$3:T$16,2,FALSE)</f>
        <v>3</v>
      </c>
      <c r="J437" s="126">
        <f t="shared" si="119"/>
        <v>17</v>
      </c>
      <c r="K437" s="99">
        <f t="shared" si="120"/>
        <v>0.89473684210526316</v>
      </c>
      <c r="L437" s="97">
        <f t="shared" si="132"/>
        <v>0.9230075187969925</v>
      </c>
      <c r="M437" s="119">
        <v>0</v>
      </c>
      <c r="N437" s="70">
        <v>1</v>
      </c>
      <c r="O437" s="89">
        <v>0</v>
      </c>
      <c r="P437" s="89">
        <v>0</v>
      </c>
      <c r="Q437" s="89" t="str">
        <f t="shared" si="113"/>
        <v>100</v>
      </c>
      <c r="R437" s="89">
        <v>2</v>
      </c>
      <c r="S437" s="89">
        <f t="shared" si="121"/>
        <v>0</v>
      </c>
      <c r="T437" s="89">
        <f t="shared" si="122"/>
        <v>0</v>
      </c>
      <c r="U437" s="89">
        <f t="shared" si="129"/>
        <v>1</v>
      </c>
      <c r="V437" s="89">
        <f t="shared" si="123"/>
        <v>0</v>
      </c>
      <c r="W437" s="89">
        <f t="shared" si="124"/>
        <v>0</v>
      </c>
      <c r="X437" s="89">
        <f t="shared" si="125"/>
        <v>1</v>
      </c>
      <c r="Y437" s="71">
        <v>3.6</v>
      </c>
      <c r="Z437" s="85">
        <v>38744</v>
      </c>
      <c r="AA437">
        <v>0</v>
      </c>
      <c r="AB437" s="71">
        <v>1</v>
      </c>
      <c r="AC437" s="71">
        <v>1</v>
      </c>
      <c r="AD437" s="67">
        <v>16943.455999999998</v>
      </c>
      <c r="AE437" s="76">
        <v>3668976</v>
      </c>
      <c r="AF437" s="67">
        <v>156398</v>
      </c>
      <c r="AG437" s="83">
        <v>12</v>
      </c>
      <c r="AH437" s="83">
        <v>12</v>
      </c>
      <c r="AI437" s="93">
        <v>8330786</v>
      </c>
      <c r="AJ437" s="93">
        <f t="shared" si="126"/>
        <v>8330.7860000000001</v>
      </c>
      <c r="AK437" s="117">
        <f t="shared" si="127"/>
        <v>5.3266576298929655E-2</v>
      </c>
      <c r="AL437" s="67">
        <v>2254</v>
      </c>
      <c r="AM437" s="100">
        <f t="shared" si="128"/>
        <v>1.4411949001905395</v>
      </c>
    </row>
    <row r="438" spans="1:39">
      <c r="A438" s="11">
        <v>2008</v>
      </c>
      <c r="B438" s="13">
        <v>37</v>
      </c>
      <c r="C438">
        <f>VLOOKUP('State Bond Rating'!V39,Coding!M$3:N$16,2,FALSE)</f>
        <v>3</v>
      </c>
      <c r="D438">
        <f t="shared" si="114"/>
        <v>23</v>
      </c>
      <c r="E438" s="131">
        <f t="shared" si="116"/>
        <v>0.92</v>
      </c>
      <c r="F438">
        <f>VLOOKUP('State Bond Rating'!W39,Coding!P$3:Q$16,2,FALSE)</f>
        <v>3</v>
      </c>
      <c r="G438" s="126">
        <f t="shared" si="117"/>
        <v>33</v>
      </c>
      <c r="H438" s="129">
        <f t="shared" si="118"/>
        <v>0.94285714285714284</v>
      </c>
      <c r="I438">
        <f>VLOOKUP('State Bond Rating'!X39,Coding!S$3:T$16,2,FALSE)</f>
        <v>3</v>
      </c>
      <c r="J438" s="126">
        <f t="shared" si="119"/>
        <v>17</v>
      </c>
      <c r="K438" s="99">
        <f t="shared" si="120"/>
        <v>0.89473684210526316</v>
      </c>
      <c r="L438" s="97">
        <f t="shared" si="132"/>
        <v>0.91919799498746879</v>
      </c>
      <c r="M438" s="119">
        <v>0</v>
      </c>
      <c r="N438" s="70">
        <v>1</v>
      </c>
      <c r="O438" s="89">
        <v>1</v>
      </c>
      <c r="P438" s="89">
        <v>1</v>
      </c>
      <c r="Q438" s="89" t="str">
        <f t="shared" si="113"/>
        <v>111</v>
      </c>
      <c r="R438" s="89">
        <v>1</v>
      </c>
      <c r="S438" s="89">
        <f t="shared" si="121"/>
        <v>1</v>
      </c>
      <c r="T438" s="89">
        <f t="shared" si="122"/>
        <v>0</v>
      </c>
      <c r="U438" s="89">
        <f t="shared" si="129"/>
        <v>0</v>
      </c>
      <c r="V438" s="89">
        <f t="shared" si="123"/>
        <v>0</v>
      </c>
      <c r="W438" s="89">
        <f t="shared" si="124"/>
        <v>0</v>
      </c>
      <c r="X438" s="89">
        <f t="shared" si="125"/>
        <v>0</v>
      </c>
      <c r="Y438" s="71">
        <v>5.5</v>
      </c>
      <c r="Z438" s="85">
        <v>37149</v>
      </c>
      <c r="AA438">
        <v>0</v>
      </c>
      <c r="AB438" s="71">
        <v>1</v>
      </c>
      <c r="AC438" s="71">
        <v>1</v>
      </c>
      <c r="AD438" s="67">
        <v>29416.335999999999</v>
      </c>
      <c r="AE438" s="76">
        <v>3768748</v>
      </c>
      <c r="AF438" s="67">
        <v>180934</v>
      </c>
      <c r="AG438" s="83">
        <v>0</v>
      </c>
      <c r="AH438" s="83">
        <v>0</v>
      </c>
      <c r="AI438" s="93">
        <v>7487873</v>
      </c>
      <c r="AJ438" s="93">
        <f t="shared" si="126"/>
        <v>7487.8729999999996</v>
      </c>
      <c r="AK438" s="117">
        <f t="shared" si="127"/>
        <v>4.1384554588966137E-2</v>
      </c>
      <c r="AL438" s="67">
        <v>3410</v>
      </c>
      <c r="AM438" s="100">
        <f t="shared" si="128"/>
        <v>1.8846651265102192</v>
      </c>
    </row>
    <row r="439" spans="1:39">
      <c r="A439" s="11">
        <v>2008</v>
      </c>
      <c r="B439" s="13">
        <v>38</v>
      </c>
      <c r="C439">
        <f>VLOOKUP('State Bond Rating'!V40,Coding!M$3:N$16,2,FALSE)</f>
        <v>3</v>
      </c>
      <c r="D439">
        <f t="shared" si="114"/>
        <v>23</v>
      </c>
      <c r="E439" s="131">
        <f t="shared" si="116"/>
        <v>0.92</v>
      </c>
      <c r="F439">
        <f>VLOOKUP('State Bond Rating'!W40,Coding!P$3:Q$16,2,FALSE)</f>
        <v>3</v>
      </c>
      <c r="G439" s="126">
        <f t="shared" si="117"/>
        <v>33</v>
      </c>
      <c r="H439" s="129">
        <f t="shared" si="118"/>
        <v>0.94285714285714284</v>
      </c>
      <c r="I439">
        <f>VLOOKUP('State Bond Rating'!X40,Coding!S$3:T$16,2,FALSE)</f>
        <v>3</v>
      </c>
      <c r="J439" s="126">
        <f t="shared" si="119"/>
        <v>17</v>
      </c>
      <c r="K439" s="99">
        <f t="shared" si="120"/>
        <v>0.89473684210526316</v>
      </c>
      <c r="L439" s="97">
        <f t="shared" si="132"/>
        <v>0.91919799498746879</v>
      </c>
      <c r="M439" s="119">
        <v>0</v>
      </c>
      <c r="N439" s="70">
        <v>1</v>
      </c>
      <c r="O439" s="89">
        <v>1</v>
      </c>
      <c r="P439" s="89">
        <v>0</v>
      </c>
      <c r="Q439" s="89" t="str">
        <f t="shared" si="113"/>
        <v>110</v>
      </c>
      <c r="R439" s="89">
        <v>2</v>
      </c>
      <c r="S439" s="89">
        <f t="shared" si="121"/>
        <v>0</v>
      </c>
      <c r="T439" s="89">
        <f t="shared" si="122"/>
        <v>0</v>
      </c>
      <c r="U439" s="89">
        <v>1</v>
      </c>
      <c r="V439" s="89">
        <f t="shared" si="123"/>
        <v>0</v>
      </c>
      <c r="W439" s="89">
        <f t="shared" si="124"/>
        <v>0</v>
      </c>
      <c r="X439" s="89">
        <f t="shared" si="125"/>
        <v>1</v>
      </c>
      <c r="Y439" s="71">
        <v>4.8</v>
      </c>
      <c r="Z439" s="85">
        <v>41932</v>
      </c>
      <c r="AA439">
        <v>0</v>
      </c>
      <c r="AB439" s="71">
        <v>1</v>
      </c>
      <c r="AC439" s="71">
        <v>1</v>
      </c>
      <c r="AD439" s="67">
        <v>118611.401</v>
      </c>
      <c r="AE439" s="76">
        <v>12612285</v>
      </c>
      <c r="AF439" s="67">
        <v>579432</v>
      </c>
      <c r="AG439" s="83">
        <v>0</v>
      </c>
      <c r="AH439" s="83">
        <v>0</v>
      </c>
      <c r="AI439" s="93">
        <v>32123740</v>
      </c>
      <c r="AJ439" s="93">
        <f t="shared" si="126"/>
        <v>32123.74</v>
      </c>
      <c r="AK439" s="117">
        <f t="shared" si="127"/>
        <v>5.5440051636775331E-2</v>
      </c>
      <c r="AL439" s="67">
        <v>3086</v>
      </c>
      <c r="AM439" s="100">
        <f t="shared" si="128"/>
        <v>0.53259053693962366</v>
      </c>
    </row>
    <row r="440" spans="1:39">
      <c r="A440" s="11">
        <v>2008</v>
      </c>
      <c r="B440" s="13">
        <v>39</v>
      </c>
      <c r="C440">
        <f>VLOOKUP('State Bond Rating'!V41,Coding!M$3:N$16,2,FALSE)</f>
        <v>3</v>
      </c>
      <c r="D440">
        <f t="shared" si="114"/>
        <v>23</v>
      </c>
      <c r="E440" s="131">
        <f t="shared" si="116"/>
        <v>0.92</v>
      </c>
      <c r="F440">
        <f>VLOOKUP('State Bond Rating'!W41,Coding!P$3:Q$16,2,FALSE)</f>
        <v>4</v>
      </c>
      <c r="G440" s="126">
        <f t="shared" si="117"/>
        <v>32</v>
      </c>
      <c r="H440" s="129">
        <f t="shared" si="118"/>
        <v>0.91428571428571426</v>
      </c>
      <c r="I440">
        <f>VLOOKUP('State Bond Rating'!X41,Coding!S$3:T$16,2,FALSE)</f>
        <v>4</v>
      </c>
      <c r="J440" s="126">
        <f t="shared" si="119"/>
        <v>16</v>
      </c>
      <c r="K440" s="99">
        <f t="shared" si="120"/>
        <v>0.84210526315789469</v>
      </c>
      <c r="L440" s="97">
        <f t="shared" si="132"/>
        <v>0.89213032581453644</v>
      </c>
      <c r="M440" s="119">
        <v>0</v>
      </c>
      <c r="N440" s="70">
        <v>0</v>
      </c>
      <c r="O440" s="89">
        <v>1</v>
      </c>
      <c r="P440" s="89">
        <v>1</v>
      </c>
      <c r="Q440" s="89" t="str">
        <f t="shared" si="113"/>
        <v>011</v>
      </c>
      <c r="R440" s="89">
        <v>2</v>
      </c>
      <c r="S440" s="89">
        <f t="shared" si="121"/>
        <v>0</v>
      </c>
      <c r="T440" s="89">
        <f t="shared" si="122"/>
        <v>0</v>
      </c>
      <c r="U440" s="89">
        <f t="shared" si="129"/>
        <v>0</v>
      </c>
      <c r="V440" s="89">
        <f t="shared" si="123"/>
        <v>1</v>
      </c>
      <c r="W440" s="89">
        <f t="shared" si="124"/>
        <v>0</v>
      </c>
      <c r="X440" s="89">
        <f t="shared" si="125"/>
        <v>1</v>
      </c>
      <c r="Y440" s="71">
        <v>5.7</v>
      </c>
      <c r="Z440" s="85">
        <v>41977</v>
      </c>
      <c r="AA440">
        <v>0</v>
      </c>
      <c r="AB440" s="71">
        <v>1</v>
      </c>
      <c r="AC440" s="71">
        <v>1</v>
      </c>
      <c r="AD440" s="67">
        <v>11395.427</v>
      </c>
      <c r="AE440" s="76">
        <v>1055003</v>
      </c>
      <c r="AF440" s="67">
        <v>47343</v>
      </c>
      <c r="AG440" s="83">
        <v>0</v>
      </c>
      <c r="AH440" s="83">
        <v>0</v>
      </c>
      <c r="AI440" s="93">
        <v>2761356</v>
      </c>
      <c r="AJ440" s="93">
        <f t="shared" si="126"/>
        <v>2761.3560000000002</v>
      </c>
      <c r="AK440" s="117">
        <f t="shared" si="127"/>
        <v>5.8326595272796405E-2</v>
      </c>
      <c r="AL440" s="67">
        <v>103</v>
      </c>
      <c r="AM440" s="100">
        <f t="shared" si="128"/>
        <v>0.21756120228967321</v>
      </c>
    </row>
    <row r="441" spans="1:39">
      <c r="A441" s="11">
        <v>2008</v>
      </c>
      <c r="B441" s="13">
        <v>40</v>
      </c>
      <c r="C441">
        <f>VLOOKUP('State Bond Rating'!V42,Coding!M$3:N$16,2,FALSE)</f>
        <v>2</v>
      </c>
      <c r="D441">
        <f t="shared" si="114"/>
        <v>24</v>
      </c>
      <c r="E441" s="131">
        <f t="shared" si="116"/>
        <v>0.96</v>
      </c>
      <c r="F441">
        <f>VLOOKUP('State Bond Rating'!W42,Coding!P$3:Q$16,2,FALSE)</f>
        <v>1</v>
      </c>
      <c r="G441" s="126">
        <f t="shared" si="117"/>
        <v>35</v>
      </c>
      <c r="H441" s="129">
        <f t="shared" si="118"/>
        <v>1</v>
      </c>
      <c r="I441">
        <f>VLOOKUP('State Bond Rating'!X42,Coding!S$3:T$16,2,FALSE)</f>
        <v>1</v>
      </c>
      <c r="J441" s="126">
        <f t="shared" si="119"/>
        <v>19</v>
      </c>
      <c r="K441" s="99">
        <f t="shared" si="120"/>
        <v>1</v>
      </c>
      <c r="L441" s="97">
        <f t="shared" si="132"/>
        <v>0.98666666666666669</v>
      </c>
      <c r="M441" s="119">
        <v>0</v>
      </c>
      <c r="N441" s="70">
        <v>0</v>
      </c>
      <c r="O441" s="89">
        <v>0</v>
      </c>
      <c r="P441" s="89">
        <v>0</v>
      </c>
      <c r="Q441" s="89" t="str">
        <f t="shared" si="113"/>
        <v>000</v>
      </c>
      <c r="R441" s="89">
        <v>0</v>
      </c>
      <c r="S441" s="89">
        <f t="shared" si="121"/>
        <v>0</v>
      </c>
      <c r="T441" s="89">
        <f t="shared" si="122"/>
        <v>1</v>
      </c>
      <c r="U441" s="89">
        <f t="shared" si="129"/>
        <v>0</v>
      </c>
      <c r="V441" s="89">
        <f t="shared" si="123"/>
        <v>0</v>
      </c>
      <c r="W441" s="89">
        <f t="shared" si="124"/>
        <v>0</v>
      </c>
      <c r="X441" s="89">
        <f t="shared" si="125"/>
        <v>0</v>
      </c>
      <c r="Y441" s="71">
        <v>6.1</v>
      </c>
      <c r="Z441" s="85">
        <v>32877</v>
      </c>
      <c r="AA441">
        <v>0</v>
      </c>
      <c r="AB441" s="71">
        <v>1</v>
      </c>
      <c r="AC441" s="71">
        <v>1</v>
      </c>
      <c r="AD441" s="67">
        <v>36553.542000000001</v>
      </c>
      <c r="AE441" s="76">
        <v>4528996</v>
      </c>
      <c r="AF441" s="67">
        <v>162266</v>
      </c>
      <c r="AG441" s="83">
        <v>0</v>
      </c>
      <c r="AH441" s="83">
        <v>0</v>
      </c>
      <c r="AI441" s="93">
        <v>8435550</v>
      </c>
      <c r="AJ441" s="93">
        <f t="shared" si="126"/>
        <v>8435.5499999999993</v>
      </c>
      <c r="AK441" s="117">
        <f t="shared" si="127"/>
        <v>5.1985936671884433E-2</v>
      </c>
      <c r="AL441" s="67">
        <v>1126</v>
      </c>
      <c r="AM441" s="100">
        <f t="shared" si="128"/>
        <v>0.69392232507117946</v>
      </c>
    </row>
    <row r="442" spans="1:39">
      <c r="A442" s="11">
        <v>2008</v>
      </c>
      <c r="B442" s="13">
        <v>41</v>
      </c>
      <c r="C442">
        <f>VLOOKUP('State Bond Rating'!V43,Coding!M$3:N$16,2,FALSE)</f>
        <v>3</v>
      </c>
      <c r="D442">
        <f t="shared" si="114"/>
        <v>23</v>
      </c>
      <c r="E442" s="131">
        <f t="shared" si="116"/>
        <v>0.92</v>
      </c>
      <c r="F442">
        <f>VLOOKUP('State Bond Rating'!W43,Coding!P$3:Q$16,2,FALSE)</f>
        <v>12</v>
      </c>
      <c r="G442" s="126">
        <f t="shared" si="117"/>
        <v>24</v>
      </c>
      <c r="H442" s="129">
        <f t="shared" si="118"/>
        <v>0.68571428571428572</v>
      </c>
      <c r="I442">
        <f>VLOOKUP('State Bond Rating'!X43,Coding!S$3:T$16,2,FALSE)</f>
        <v>12</v>
      </c>
      <c r="J442" s="126">
        <f t="shared" si="119"/>
        <v>8</v>
      </c>
      <c r="K442" s="99">
        <f t="shared" si="120"/>
        <v>0.42105263157894735</v>
      </c>
      <c r="L442" s="97">
        <f>E442</f>
        <v>0.92</v>
      </c>
      <c r="M442" s="119">
        <v>0</v>
      </c>
      <c r="N442" s="70">
        <v>0</v>
      </c>
      <c r="O442" s="89">
        <v>0</v>
      </c>
      <c r="P442" s="89">
        <v>0</v>
      </c>
      <c r="Q442" s="89" t="str">
        <f t="shared" si="113"/>
        <v>000</v>
      </c>
      <c r="R442" s="89">
        <v>0</v>
      </c>
      <c r="S442" s="89">
        <f t="shared" si="121"/>
        <v>0</v>
      </c>
      <c r="T442" s="89">
        <f t="shared" si="122"/>
        <v>1</v>
      </c>
      <c r="U442" s="89">
        <f t="shared" si="129"/>
        <v>0</v>
      </c>
      <c r="V442" s="89">
        <f t="shared" si="123"/>
        <v>0</v>
      </c>
      <c r="W442" s="89">
        <f t="shared" si="124"/>
        <v>0</v>
      </c>
      <c r="X442" s="89">
        <f t="shared" si="125"/>
        <v>0</v>
      </c>
      <c r="Y442" s="71">
        <v>2.6</v>
      </c>
      <c r="Z442" s="85">
        <v>41311</v>
      </c>
      <c r="AA442">
        <v>0</v>
      </c>
      <c r="AB442" s="71">
        <v>1</v>
      </c>
      <c r="AC442" s="71">
        <v>1</v>
      </c>
      <c r="AD442" s="67">
        <v>5247.2370000000001</v>
      </c>
      <c r="AE442" s="76">
        <v>799124</v>
      </c>
      <c r="AF442" s="67">
        <v>37246</v>
      </c>
      <c r="AG442" s="83">
        <v>8</v>
      </c>
      <c r="AH442" s="83">
        <v>8</v>
      </c>
      <c r="AI442" s="93">
        <v>1321368</v>
      </c>
      <c r="AJ442" s="93">
        <f t="shared" si="126"/>
        <v>1321.3679999999999</v>
      </c>
      <c r="AK442" s="117">
        <f t="shared" si="127"/>
        <v>3.5476776029640764E-2</v>
      </c>
      <c r="AL442" s="67">
        <v>3538</v>
      </c>
      <c r="AM442" s="100">
        <f t="shared" si="128"/>
        <v>9.4990066047360795</v>
      </c>
    </row>
    <row r="443" spans="1:39">
      <c r="A443" s="11">
        <v>2008</v>
      </c>
      <c r="B443" s="13">
        <v>42</v>
      </c>
      <c r="C443">
        <f>VLOOKUP('State Bond Rating'!V44,Coding!M$3:N$16,2,FALSE)</f>
        <v>2</v>
      </c>
      <c r="D443">
        <f t="shared" si="114"/>
        <v>24</v>
      </c>
      <c r="E443" s="131">
        <f t="shared" si="116"/>
        <v>0.96</v>
      </c>
      <c r="F443">
        <f>VLOOKUP('State Bond Rating'!W44,Coding!P$3:Q$16,2,FALSE)</f>
        <v>2</v>
      </c>
      <c r="G443" s="126">
        <f t="shared" si="117"/>
        <v>34</v>
      </c>
      <c r="H443" s="129">
        <f t="shared" si="118"/>
        <v>0.97142857142857142</v>
      </c>
      <c r="I443">
        <f>VLOOKUP('State Bond Rating'!X44,Coding!S$3:T$16,2,FALSE)</f>
        <v>2</v>
      </c>
      <c r="J443" s="126">
        <f t="shared" si="119"/>
        <v>18</v>
      </c>
      <c r="K443" s="99">
        <f t="shared" si="120"/>
        <v>0.94736842105263153</v>
      </c>
      <c r="L443" s="97">
        <f t="shared" ref="L443:L450" si="133">(E443+H443+K443)/3</f>
        <v>0.95959899749373434</v>
      </c>
      <c r="M443" s="119">
        <v>0</v>
      </c>
      <c r="N443" s="70">
        <v>1</v>
      </c>
      <c r="O443" s="89">
        <v>0</v>
      </c>
      <c r="P443" s="89">
        <v>0</v>
      </c>
      <c r="Q443" s="89" t="str">
        <f t="shared" si="113"/>
        <v>100</v>
      </c>
      <c r="R443" s="89">
        <v>2</v>
      </c>
      <c r="S443" s="89">
        <f t="shared" si="121"/>
        <v>0</v>
      </c>
      <c r="T443" s="89">
        <f t="shared" si="122"/>
        <v>0</v>
      </c>
      <c r="U443" s="89">
        <f t="shared" si="129"/>
        <v>1</v>
      </c>
      <c r="V443" s="89">
        <f t="shared" si="123"/>
        <v>0</v>
      </c>
      <c r="W443" s="89">
        <f t="shared" si="124"/>
        <v>0</v>
      </c>
      <c r="X443" s="89">
        <f t="shared" si="125"/>
        <v>1</v>
      </c>
      <c r="Y443" s="71">
        <v>4.9000000000000004</v>
      </c>
      <c r="Z443" s="85">
        <v>35322</v>
      </c>
      <c r="AA443">
        <v>0</v>
      </c>
      <c r="AB443" s="71">
        <v>1</v>
      </c>
      <c r="AC443" s="71">
        <v>1</v>
      </c>
      <c r="AD443" s="67">
        <v>35774.885999999999</v>
      </c>
      <c r="AE443" s="76">
        <v>6247411</v>
      </c>
      <c r="AF443" s="67">
        <v>249052</v>
      </c>
      <c r="AG443" s="83">
        <v>0</v>
      </c>
      <c r="AH443" s="83">
        <v>0</v>
      </c>
      <c r="AI443" s="93">
        <v>11538430</v>
      </c>
      <c r="AJ443" s="93">
        <f t="shared" si="126"/>
        <v>11538.43</v>
      </c>
      <c r="AK443" s="117">
        <f t="shared" si="127"/>
        <v>4.6329401088929217E-2</v>
      </c>
      <c r="AL443" s="67">
        <v>2205</v>
      </c>
      <c r="AM443" s="100">
        <f t="shared" si="128"/>
        <v>0.88535727478598836</v>
      </c>
    </row>
    <row r="444" spans="1:39">
      <c r="A444" s="11">
        <v>2008</v>
      </c>
      <c r="B444" s="13">
        <v>43</v>
      </c>
      <c r="C444">
        <f>VLOOKUP('State Bond Rating'!V45,Coding!M$3:N$16,2,FALSE)</f>
        <v>3</v>
      </c>
      <c r="D444">
        <f t="shared" si="114"/>
        <v>23</v>
      </c>
      <c r="E444" s="131">
        <f t="shared" si="116"/>
        <v>0.92</v>
      </c>
      <c r="F444">
        <f>VLOOKUP('State Bond Rating'!W45,Coding!P$3:Q$16,2,FALSE)</f>
        <v>2</v>
      </c>
      <c r="G444" s="126">
        <f t="shared" si="117"/>
        <v>34</v>
      </c>
      <c r="H444" s="129">
        <f t="shared" si="118"/>
        <v>0.97142857142857142</v>
      </c>
      <c r="I444">
        <f>VLOOKUP('State Bond Rating'!X45,Coding!S$3:T$16,2,FALSE)</f>
        <v>2</v>
      </c>
      <c r="J444" s="126">
        <f t="shared" si="119"/>
        <v>18</v>
      </c>
      <c r="K444" s="99">
        <f t="shared" si="120"/>
        <v>0.94736842105263153</v>
      </c>
      <c r="L444" s="97">
        <f t="shared" si="133"/>
        <v>0.94626566416040092</v>
      </c>
      <c r="M444" s="119">
        <v>0</v>
      </c>
      <c r="N444" s="70">
        <v>0</v>
      </c>
      <c r="O444" s="89">
        <v>0</v>
      </c>
      <c r="P444" s="89">
        <v>0</v>
      </c>
      <c r="Q444" s="89" t="str">
        <f t="shared" si="113"/>
        <v>000</v>
      </c>
      <c r="R444" s="89">
        <v>0</v>
      </c>
      <c r="S444" s="89">
        <f t="shared" si="121"/>
        <v>0</v>
      </c>
      <c r="T444" s="89">
        <f t="shared" si="122"/>
        <v>1</v>
      </c>
      <c r="U444" s="89">
        <f t="shared" si="129"/>
        <v>0</v>
      </c>
      <c r="V444" s="89">
        <f t="shared" si="123"/>
        <v>0</v>
      </c>
      <c r="W444" s="89">
        <f t="shared" si="124"/>
        <v>0</v>
      </c>
      <c r="X444" s="89">
        <f t="shared" si="125"/>
        <v>0</v>
      </c>
      <c r="Y444" s="71">
        <v>4.3</v>
      </c>
      <c r="Z444" s="85">
        <v>39534</v>
      </c>
      <c r="AA444">
        <v>0</v>
      </c>
      <c r="AB444" s="71">
        <v>1</v>
      </c>
      <c r="AC444" s="71">
        <v>1</v>
      </c>
      <c r="AD444" s="67">
        <v>215877.68299999999</v>
      </c>
      <c r="AE444" s="76">
        <v>24309039</v>
      </c>
      <c r="AF444" s="67">
        <v>1243387</v>
      </c>
      <c r="AG444" s="83">
        <v>0</v>
      </c>
      <c r="AH444" s="83">
        <v>0</v>
      </c>
      <c r="AI444" s="93">
        <v>45536833</v>
      </c>
      <c r="AJ444" s="93">
        <f t="shared" si="126"/>
        <v>45536.832999999999</v>
      </c>
      <c r="AK444" s="117">
        <f t="shared" si="127"/>
        <v>3.6623217871829122E-2</v>
      </c>
      <c r="AL444" s="67">
        <v>7188</v>
      </c>
      <c r="AM444" s="100">
        <f t="shared" si="128"/>
        <v>0.57809837162524613</v>
      </c>
    </row>
    <row r="445" spans="1:39">
      <c r="A445" s="11">
        <v>2008</v>
      </c>
      <c r="B445" s="13">
        <v>44</v>
      </c>
      <c r="C445">
        <f>VLOOKUP('State Bond Rating'!V46,Coding!M$3:N$16,2,FALSE)</f>
        <v>1</v>
      </c>
      <c r="D445">
        <f t="shared" si="114"/>
        <v>25</v>
      </c>
      <c r="E445" s="131">
        <f t="shared" si="116"/>
        <v>1</v>
      </c>
      <c r="F445">
        <f>VLOOKUP('State Bond Rating'!W46,Coding!P$3:Q$16,2,FALSE)</f>
        <v>1</v>
      </c>
      <c r="G445" s="126">
        <f t="shared" si="117"/>
        <v>35</v>
      </c>
      <c r="H445" s="129">
        <f t="shared" si="118"/>
        <v>1</v>
      </c>
      <c r="I445">
        <f>VLOOKUP('State Bond Rating'!X46,Coding!S$3:T$16,2,FALSE)</f>
        <v>1</v>
      </c>
      <c r="J445" s="126">
        <f t="shared" si="119"/>
        <v>19</v>
      </c>
      <c r="K445" s="99">
        <f t="shared" si="120"/>
        <v>1</v>
      </c>
      <c r="L445" s="97">
        <f t="shared" si="133"/>
        <v>1</v>
      </c>
      <c r="M445" s="119">
        <v>0</v>
      </c>
      <c r="N445" s="70">
        <v>0</v>
      </c>
      <c r="O445" s="89">
        <v>0</v>
      </c>
      <c r="P445" s="89">
        <v>0</v>
      </c>
      <c r="Q445" s="89" t="str">
        <f t="shared" si="113"/>
        <v>000</v>
      </c>
      <c r="R445" s="89">
        <v>0</v>
      </c>
      <c r="S445" s="89">
        <f t="shared" si="121"/>
        <v>0</v>
      </c>
      <c r="T445" s="89">
        <f t="shared" si="122"/>
        <v>1</v>
      </c>
      <c r="U445" s="89">
        <f t="shared" si="129"/>
        <v>0</v>
      </c>
      <c r="V445" s="89">
        <f t="shared" si="123"/>
        <v>0</v>
      </c>
      <c r="W445" s="89">
        <f t="shared" si="124"/>
        <v>0</v>
      </c>
      <c r="X445" s="89">
        <f t="shared" si="125"/>
        <v>0</v>
      </c>
      <c r="Y445" s="71">
        <v>3</v>
      </c>
      <c r="Z445" s="85">
        <v>33932</v>
      </c>
      <c r="AA445">
        <v>0</v>
      </c>
      <c r="AB445" s="71">
        <v>1</v>
      </c>
      <c r="AC445" s="71">
        <v>1</v>
      </c>
      <c r="AD445" s="67">
        <v>16729.359</v>
      </c>
      <c r="AE445" s="76">
        <v>2663029</v>
      </c>
      <c r="AF445" s="67">
        <v>116117</v>
      </c>
      <c r="AG445" s="83">
        <v>0</v>
      </c>
      <c r="AH445" s="83">
        <v>0</v>
      </c>
      <c r="AI445" s="93">
        <v>6109256</v>
      </c>
      <c r="AJ445" s="93">
        <f t="shared" si="126"/>
        <v>6109.2560000000003</v>
      </c>
      <c r="AK445" s="117">
        <f t="shared" si="127"/>
        <v>5.2612933506721672E-2</v>
      </c>
      <c r="AL445" s="67">
        <v>574</v>
      </c>
      <c r="AM445" s="100">
        <f t="shared" si="128"/>
        <v>0.4943289957542823</v>
      </c>
    </row>
    <row r="446" spans="1:39">
      <c r="A446" s="11">
        <v>2008</v>
      </c>
      <c r="B446" s="13">
        <v>45</v>
      </c>
      <c r="C446">
        <f>VLOOKUP('State Bond Rating'!V47,Coding!M$3:N$16,2,FALSE)</f>
        <v>2</v>
      </c>
      <c r="D446">
        <f t="shared" si="114"/>
        <v>24</v>
      </c>
      <c r="E446" s="131">
        <f t="shared" si="116"/>
        <v>0.96</v>
      </c>
      <c r="F446">
        <f>VLOOKUP('State Bond Rating'!W47,Coding!P$3:Q$16,2,FALSE)</f>
        <v>1</v>
      </c>
      <c r="G446" s="126">
        <f t="shared" si="117"/>
        <v>35</v>
      </c>
      <c r="H446" s="129">
        <f t="shared" si="118"/>
        <v>1</v>
      </c>
      <c r="I446">
        <f>VLOOKUP('State Bond Rating'!X47,Coding!S$3:T$16,2,FALSE)</f>
        <v>2</v>
      </c>
      <c r="J446" s="126">
        <f t="shared" si="119"/>
        <v>18</v>
      </c>
      <c r="K446" s="99">
        <f t="shared" si="120"/>
        <v>0.94736842105263153</v>
      </c>
      <c r="L446" s="97">
        <f t="shared" si="133"/>
        <v>0.96912280701754383</v>
      </c>
      <c r="M446" s="119">
        <v>0</v>
      </c>
      <c r="N446" s="70">
        <v>0</v>
      </c>
      <c r="O446" s="89">
        <v>1</v>
      </c>
      <c r="P446" s="89">
        <v>1</v>
      </c>
      <c r="Q446" s="89" t="str">
        <f t="shared" si="113"/>
        <v>011</v>
      </c>
      <c r="R446" s="89">
        <v>2</v>
      </c>
      <c r="S446" s="89">
        <f t="shared" si="121"/>
        <v>0</v>
      </c>
      <c r="T446" s="89">
        <f t="shared" si="122"/>
        <v>0</v>
      </c>
      <c r="U446" s="89">
        <f t="shared" si="129"/>
        <v>0</v>
      </c>
      <c r="V446" s="89">
        <f t="shared" si="123"/>
        <v>1</v>
      </c>
      <c r="W446" s="89">
        <f t="shared" si="124"/>
        <v>0</v>
      </c>
      <c r="X446" s="89">
        <f t="shared" si="125"/>
        <v>1</v>
      </c>
      <c r="Y446" s="71">
        <v>4.2</v>
      </c>
      <c r="Z446" s="85">
        <v>40847</v>
      </c>
      <c r="AA446">
        <v>0</v>
      </c>
      <c r="AB446" s="71">
        <v>1</v>
      </c>
      <c r="AC446" s="71">
        <v>1</v>
      </c>
      <c r="AD446" s="67">
        <v>4342.3280000000004</v>
      </c>
      <c r="AE446" s="76">
        <v>624151</v>
      </c>
      <c r="AF446" s="67">
        <v>25467</v>
      </c>
      <c r="AG446" s="83">
        <v>0</v>
      </c>
      <c r="AH446" s="83">
        <v>0</v>
      </c>
      <c r="AI446" s="93">
        <v>2544197</v>
      </c>
      <c r="AJ446" s="93">
        <f t="shared" si="126"/>
        <v>2544.1970000000001</v>
      </c>
      <c r="AK446" s="117">
        <f t="shared" si="127"/>
        <v>9.990171594612636E-2</v>
      </c>
      <c r="AL446" s="67">
        <v>369</v>
      </c>
      <c r="AM446" s="100">
        <f t="shared" si="128"/>
        <v>1.448933914477559</v>
      </c>
    </row>
    <row r="447" spans="1:39">
      <c r="A447" s="11">
        <v>2008</v>
      </c>
      <c r="B447" s="13">
        <v>46</v>
      </c>
      <c r="C447">
        <f>VLOOKUP('State Bond Rating'!V48,Coding!M$3:N$16,2,FALSE)</f>
        <v>1</v>
      </c>
      <c r="D447">
        <f t="shared" si="114"/>
        <v>25</v>
      </c>
      <c r="E447" s="131">
        <f t="shared" si="116"/>
        <v>1</v>
      </c>
      <c r="F447">
        <f>VLOOKUP('State Bond Rating'!W48,Coding!P$3:Q$16,2,FALSE)</f>
        <v>1</v>
      </c>
      <c r="G447" s="126">
        <f t="shared" si="117"/>
        <v>35</v>
      </c>
      <c r="H447" s="129">
        <f t="shared" si="118"/>
        <v>1</v>
      </c>
      <c r="I447">
        <f>VLOOKUP('State Bond Rating'!X48,Coding!S$3:T$16,2,FALSE)</f>
        <v>1</v>
      </c>
      <c r="J447" s="126">
        <f t="shared" si="119"/>
        <v>19</v>
      </c>
      <c r="K447" s="99">
        <f t="shared" si="120"/>
        <v>1</v>
      </c>
      <c r="L447" s="97">
        <f t="shared" si="133"/>
        <v>1</v>
      </c>
      <c r="M447" s="119">
        <v>0</v>
      </c>
      <c r="N447" s="70">
        <v>1</v>
      </c>
      <c r="O447" s="89">
        <v>0</v>
      </c>
      <c r="P447" s="89">
        <v>1</v>
      </c>
      <c r="Q447" s="89" t="str">
        <f t="shared" si="113"/>
        <v>101</v>
      </c>
      <c r="R447" s="89">
        <v>2</v>
      </c>
      <c r="S447" s="89">
        <f t="shared" si="121"/>
        <v>0</v>
      </c>
      <c r="T447" s="89">
        <f t="shared" si="122"/>
        <v>0</v>
      </c>
      <c r="U447" s="89">
        <v>1</v>
      </c>
      <c r="V447" s="89">
        <f t="shared" si="123"/>
        <v>0</v>
      </c>
      <c r="W447" s="89">
        <f t="shared" si="124"/>
        <v>0</v>
      </c>
      <c r="X447" s="89">
        <f t="shared" si="125"/>
        <v>1</v>
      </c>
      <c r="Y447" s="71">
        <v>3.4</v>
      </c>
      <c r="Z447" s="85">
        <v>45707</v>
      </c>
      <c r="AA447">
        <v>0</v>
      </c>
      <c r="AB447" s="71">
        <v>1</v>
      </c>
      <c r="AC447" s="71">
        <v>1</v>
      </c>
      <c r="AD447" s="67">
        <v>54699.887999999999</v>
      </c>
      <c r="AE447" s="76">
        <v>7833496</v>
      </c>
      <c r="AF447" s="67">
        <v>398817</v>
      </c>
      <c r="AG447" s="83">
        <v>0</v>
      </c>
      <c r="AH447" s="83">
        <v>0</v>
      </c>
      <c r="AI447" s="93">
        <v>18322873</v>
      </c>
      <c r="AJ447" s="93">
        <f t="shared" si="126"/>
        <v>18322.873</v>
      </c>
      <c r="AK447" s="117">
        <f t="shared" si="127"/>
        <v>4.5943059097280206E-2</v>
      </c>
      <c r="AL447" s="67">
        <v>1327</v>
      </c>
      <c r="AM447" s="100">
        <f t="shared" si="128"/>
        <v>0.33273406098536423</v>
      </c>
    </row>
    <row r="448" spans="1:39">
      <c r="A448" s="11">
        <v>2008</v>
      </c>
      <c r="B448" s="13">
        <v>47</v>
      </c>
      <c r="C448">
        <f>VLOOKUP('State Bond Rating'!V49,Coding!M$3:N$16,2,FALSE)</f>
        <v>2</v>
      </c>
      <c r="D448">
        <f t="shared" si="114"/>
        <v>24</v>
      </c>
      <c r="E448" s="131">
        <f t="shared" si="116"/>
        <v>0.96</v>
      </c>
      <c r="F448">
        <f>VLOOKUP('State Bond Rating'!W49,Coding!P$3:Q$16,2,FALSE)</f>
        <v>2</v>
      </c>
      <c r="G448" s="126">
        <f t="shared" si="117"/>
        <v>34</v>
      </c>
      <c r="H448" s="129">
        <f t="shared" si="118"/>
        <v>0.97142857142857142</v>
      </c>
      <c r="I448">
        <f>VLOOKUP('State Bond Rating'!X49,Coding!S$3:T$16,2,FALSE)</f>
        <v>3</v>
      </c>
      <c r="J448" s="126">
        <f t="shared" si="119"/>
        <v>17</v>
      </c>
      <c r="K448" s="99">
        <f t="shared" si="120"/>
        <v>0.89473684210526316</v>
      </c>
      <c r="L448" s="97">
        <f t="shared" si="133"/>
        <v>0.94205513784461159</v>
      </c>
      <c r="M448" s="119">
        <v>0</v>
      </c>
      <c r="N448" s="70">
        <v>1</v>
      </c>
      <c r="O448" s="89">
        <v>1</v>
      </c>
      <c r="P448" s="89">
        <v>1</v>
      </c>
      <c r="Q448" s="89" t="str">
        <f t="shared" si="113"/>
        <v>111</v>
      </c>
      <c r="R448" s="89">
        <v>1</v>
      </c>
      <c r="S448" s="89">
        <f t="shared" si="121"/>
        <v>1</v>
      </c>
      <c r="T448" s="89">
        <f t="shared" si="122"/>
        <v>0</v>
      </c>
      <c r="U448" s="89">
        <f t="shared" si="129"/>
        <v>0</v>
      </c>
      <c r="V448" s="89">
        <f t="shared" si="123"/>
        <v>0</v>
      </c>
      <c r="W448" s="89">
        <f t="shared" si="124"/>
        <v>0</v>
      </c>
      <c r="X448" s="89">
        <f t="shared" si="125"/>
        <v>0</v>
      </c>
      <c r="Y448" s="71">
        <v>4.5</v>
      </c>
      <c r="Z448" s="85">
        <v>44794</v>
      </c>
      <c r="AA448">
        <v>0</v>
      </c>
      <c r="AB448" s="71">
        <v>1</v>
      </c>
      <c r="AC448" s="71">
        <v>1</v>
      </c>
      <c r="AD448" s="93">
        <v>64547.667999999998</v>
      </c>
      <c r="AE448" s="76">
        <v>6562231</v>
      </c>
      <c r="AF448" s="67">
        <v>354210</v>
      </c>
      <c r="AG448" s="83">
        <v>0</v>
      </c>
      <c r="AH448" s="83">
        <v>0</v>
      </c>
      <c r="AI448" s="93">
        <v>17959833</v>
      </c>
      <c r="AJ448" s="93">
        <f t="shared" si="126"/>
        <v>17959.832999999999</v>
      </c>
      <c r="AK448" s="117">
        <f t="shared" si="127"/>
        <v>5.0703912933005843E-2</v>
      </c>
      <c r="AL448" s="67">
        <v>6077</v>
      </c>
      <c r="AM448" s="100">
        <f t="shared" si="128"/>
        <v>1.7156489088393889</v>
      </c>
    </row>
    <row r="449" spans="1:39">
      <c r="A449" s="11">
        <v>2008</v>
      </c>
      <c r="B449" s="13">
        <v>48</v>
      </c>
      <c r="C449">
        <f>VLOOKUP('State Bond Rating'!V50,Coding!M$3:N$16,2,FALSE)</f>
        <v>4</v>
      </c>
      <c r="D449">
        <f t="shared" si="114"/>
        <v>22</v>
      </c>
      <c r="E449" s="131">
        <f t="shared" si="116"/>
        <v>0.88</v>
      </c>
      <c r="F449">
        <f>VLOOKUP('State Bond Rating'!W50,Coding!P$3:Q$16,2,FALSE)</f>
        <v>4</v>
      </c>
      <c r="G449" s="126">
        <f t="shared" si="117"/>
        <v>32</v>
      </c>
      <c r="H449" s="129">
        <f t="shared" si="118"/>
        <v>0.91428571428571426</v>
      </c>
      <c r="I449">
        <f>VLOOKUP('State Bond Rating'!X50,Coding!S$3:T$16,2,FALSE)</f>
        <v>4</v>
      </c>
      <c r="J449" s="126">
        <f t="shared" si="119"/>
        <v>16</v>
      </c>
      <c r="K449" s="99">
        <f t="shared" si="120"/>
        <v>0.84210526315789469</v>
      </c>
      <c r="L449" s="97">
        <f t="shared" si="133"/>
        <v>0.87879699248120302</v>
      </c>
      <c r="M449" s="119">
        <v>0</v>
      </c>
      <c r="N449" s="70">
        <v>1</v>
      </c>
      <c r="O449" s="89">
        <v>1</v>
      </c>
      <c r="P449" s="89">
        <v>1</v>
      </c>
      <c r="Q449" s="89" t="str">
        <f t="shared" si="113"/>
        <v>111</v>
      </c>
      <c r="R449" s="89">
        <v>1</v>
      </c>
      <c r="S449" s="89">
        <f t="shared" si="121"/>
        <v>1</v>
      </c>
      <c r="T449" s="89">
        <f t="shared" si="122"/>
        <v>0</v>
      </c>
      <c r="U449" s="89">
        <f t="shared" si="129"/>
        <v>0</v>
      </c>
      <c r="V449" s="89">
        <f t="shared" si="123"/>
        <v>0</v>
      </c>
      <c r="W449" s="89">
        <f t="shared" si="124"/>
        <v>0</v>
      </c>
      <c r="X449" s="89">
        <f t="shared" si="125"/>
        <v>0</v>
      </c>
      <c r="Y449" s="71">
        <v>4.4000000000000004</v>
      </c>
      <c r="Z449" s="85">
        <v>31273</v>
      </c>
      <c r="AA449">
        <v>0</v>
      </c>
      <c r="AB449" s="71">
        <v>1</v>
      </c>
      <c r="AC449" s="71">
        <v>1</v>
      </c>
      <c r="AD449" s="93">
        <v>9837.4789999999994</v>
      </c>
      <c r="AE449" s="76">
        <v>1840310</v>
      </c>
      <c r="AF449" s="67">
        <v>62581</v>
      </c>
      <c r="AG449" s="83">
        <v>0</v>
      </c>
      <c r="AH449" s="83">
        <v>0</v>
      </c>
      <c r="AI449" s="93">
        <v>4881908</v>
      </c>
      <c r="AJ449" s="93">
        <f t="shared" si="126"/>
        <v>4881.9080000000004</v>
      </c>
      <c r="AK449" s="117">
        <f t="shared" si="127"/>
        <v>7.8009427781595059E-2</v>
      </c>
      <c r="AL449" s="67">
        <v>249</v>
      </c>
      <c r="AM449" s="100">
        <f t="shared" si="128"/>
        <v>0.39788434189290678</v>
      </c>
    </row>
    <row r="450" spans="1:39">
      <c r="A450" s="11">
        <v>2008</v>
      </c>
      <c r="B450" s="13">
        <v>49</v>
      </c>
      <c r="C450">
        <f>VLOOKUP('State Bond Rating'!V51,Coding!M$3:N$16,2,FALSE)</f>
        <v>3</v>
      </c>
      <c r="D450">
        <f t="shared" ref="D450:D513" si="134">25-(C450-1)</f>
        <v>23</v>
      </c>
      <c r="E450" s="131">
        <f t="shared" si="116"/>
        <v>0.92</v>
      </c>
      <c r="F450">
        <f>VLOOKUP('State Bond Rating'!W51,Coding!P$3:Q$16,2,FALSE)</f>
        <v>4</v>
      </c>
      <c r="G450" s="126">
        <f t="shared" si="117"/>
        <v>32</v>
      </c>
      <c r="H450" s="129">
        <f t="shared" si="118"/>
        <v>0.91428571428571426</v>
      </c>
      <c r="I450">
        <f>VLOOKUP('State Bond Rating'!X51,Coding!S$3:T$16,2,FALSE)</f>
        <v>4</v>
      </c>
      <c r="J450" s="126">
        <f t="shared" si="119"/>
        <v>16</v>
      </c>
      <c r="K450" s="99">
        <f t="shared" si="120"/>
        <v>0.84210526315789469</v>
      </c>
      <c r="L450" s="97">
        <f t="shared" si="133"/>
        <v>0.89213032581453644</v>
      </c>
      <c r="M450" s="119">
        <v>0</v>
      </c>
      <c r="N450" s="70">
        <v>1</v>
      </c>
      <c r="O450" s="89">
        <v>1</v>
      </c>
      <c r="P450" s="89">
        <v>1</v>
      </c>
      <c r="Q450" s="89" t="str">
        <f t="shared" si="113"/>
        <v>111</v>
      </c>
      <c r="R450" s="89">
        <v>1</v>
      </c>
      <c r="S450" s="89">
        <f t="shared" si="121"/>
        <v>1</v>
      </c>
      <c r="T450" s="89">
        <f t="shared" si="122"/>
        <v>0</v>
      </c>
      <c r="U450" s="89">
        <f t="shared" si="129"/>
        <v>0</v>
      </c>
      <c r="V450" s="89">
        <f t="shared" si="123"/>
        <v>0</v>
      </c>
      <c r="W450" s="89">
        <f t="shared" si="124"/>
        <v>0</v>
      </c>
      <c r="X450" s="89">
        <f t="shared" si="125"/>
        <v>0</v>
      </c>
      <c r="Y450" s="71">
        <v>4.9000000000000004</v>
      </c>
      <c r="Z450" s="85">
        <v>38873</v>
      </c>
      <c r="AA450">
        <v>0</v>
      </c>
      <c r="AB450" s="71">
        <v>1</v>
      </c>
      <c r="AC450" s="71">
        <v>1</v>
      </c>
      <c r="AD450" s="93">
        <v>42119.561999999998</v>
      </c>
      <c r="AE450" s="76">
        <v>5640996</v>
      </c>
      <c r="AF450" s="67">
        <v>244546</v>
      </c>
      <c r="AG450" s="83">
        <v>0</v>
      </c>
      <c r="AH450" s="83">
        <v>0</v>
      </c>
      <c r="AI450" s="93">
        <v>14915012</v>
      </c>
      <c r="AJ450" s="93">
        <f t="shared" si="126"/>
        <v>14915.012000000001</v>
      </c>
      <c r="AK450" s="117">
        <f t="shared" si="127"/>
        <v>6.0990619351778401E-2</v>
      </c>
      <c r="AL450" s="67">
        <v>3880</v>
      </c>
      <c r="AM450" s="100">
        <f t="shared" si="128"/>
        <v>1.5866135614567405</v>
      </c>
    </row>
    <row r="451" spans="1:39" s="20" customFormat="1" ht="16" thickBot="1">
      <c r="A451" s="18">
        <v>2008</v>
      </c>
      <c r="B451" s="22">
        <v>50</v>
      </c>
      <c r="C451" s="20">
        <f>VLOOKUP('State Bond Rating'!V52,Coding!M$3:N$16,2,FALSE)</f>
        <v>2</v>
      </c>
      <c r="D451" s="20">
        <f t="shared" si="134"/>
        <v>24</v>
      </c>
      <c r="E451" s="138">
        <f t="shared" ref="E451:E514" si="135">D451/25</f>
        <v>0.96</v>
      </c>
      <c r="F451" s="20">
        <f>VLOOKUP('State Bond Rating'!W52,Coding!P$3:Q$16,2,FALSE)</f>
        <v>12</v>
      </c>
      <c r="G451" s="20">
        <f t="shared" ref="G451:G514" si="136">35-(F451-1)</f>
        <v>24</v>
      </c>
      <c r="H451" s="139">
        <f t="shared" ref="H451:H514" si="137">G451/35</f>
        <v>0.68571428571428572</v>
      </c>
      <c r="I451" s="20">
        <f>VLOOKUP('State Bond Rating'!X52,Coding!S$3:T$16,2,FALSE)</f>
        <v>12</v>
      </c>
      <c r="J451" s="20">
        <f t="shared" ref="J451:J514" si="138">19-(I451-1)</f>
        <v>8</v>
      </c>
      <c r="K451" s="105">
        <f t="shared" ref="K451:K514" si="139">J451/19</f>
        <v>0.42105263157894735</v>
      </c>
      <c r="L451" s="106">
        <f>E451</f>
        <v>0.96</v>
      </c>
      <c r="M451" s="140">
        <v>0</v>
      </c>
      <c r="N451" s="20">
        <v>1</v>
      </c>
      <c r="O451" s="72">
        <v>0</v>
      </c>
      <c r="P451" s="72">
        <v>0</v>
      </c>
      <c r="Q451" s="72" t="str">
        <f t="shared" si="113"/>
        <v>100</v>
      </c>
      <c r="R451" s="72">
        <v>2</v>
      </c>
      <c r="S451" s="72">
        <f t="shared" ref="S451" si="140">IF(Q451="111",1,0)</f>
        <v>0</v>
      </c>
      <c r="T451" s="72">
        <f t="shared" ref="T451" si="141">IF(Q451="000",1,0)</f>
        <v>0</v>
      </c>
      <c r="U451" s="72">
        <f t="shared" ref="U451" si="142">IF(Q451="100",1,0)</f>
        <v>1</v>
      </c>
      <c r="V451" s="72">
        <f t="shared" ref="V451" si="143">IF(Q451="011",1,0)</f>
        <v>0</v>
      </c>
      <c r="W451" s="72">
        <f t="shared" ref="W451" si="144">IF(Q451="211",1,0)</f>
        <v>0</v>
      </c>
      <c r="X451" s="72">
        <f t="shared" ref="X451:X514" si="145">IF(U451+V451+W451=1,1,0)</f>
        <v>1</v>
      </c>
      <c r="Y451" s="20">
        <v>2.7</v>
      </c>
      <c r="Z451" s="86">
        <v>48541</v>
      </c>
      <c r="AA451" s="20">
        <v>0</v>
      </c>
      <c r="AB451" s="72">
        <v>1</v>
      </c>
      <c r="AC451" s="72">
        <v>1</v>
      </c>
      <c r="AD451" s="96">
        <v>2345.9540000000002</v>
      </c>
      <c r="AE451" s="77">
        <v>546043</v>
      </c>
      <c r="AF451" s="68">
        <v>42872</v>
      </c>
      <c r="AG451" s="84">
        <v>0</v>
      </c>
      <c r="AH451" s="84">
        <v>0</v>
      </c>
      <c r="AI451" s="96">
        <v>2404843</v>
      </c>
      <c r="AJ451" s="96">
        <f t="shared" ref="AJ451:AJ514" si="146">AI451/1000</f>
        <v>2404.8429999999998</v>
      </c>
      <c r="AK451" s="118">
        <f t="shared" ref="AK451:AK514" si="147">AJ451/AF451</f>
        <v>5.6093557566710202E-2</v>
      </c>
      <c r="AL451" s="68">
        <v>413</v>
      </c>
      <c r="AM451" s="107">
        <f t="shared" ref="AM451:AM514" si="148">(AL451/AF451)*100</f>
        <v>0.96333271132674014</v>
      </c>
    </row>
    <row r="452" spans="1:39" ht="16" thickTop="1">
      <c r="A452" s="16">
        <v>2009</v>
      </c>
      <c r="B452" s="21">
        <v>1</v>
      </c>
      <c r="C452">
        <f>VLOOKUP('State Bond Rating'!AA3,Coding!M$3:N$16,2,FALSE)</f>
        <v>3</v>
      </c>
      <c r="D452">
        <f t="shared" si="134"/>
        <v>23</v>
      </c>
      <c r="E452" s="131">
        <f t="shared" si="135"/>
        <v>0.92</v>
      </c>
      <c r="F452">
        <f>VLOOKUP('State Bond Rating'!AB3,Coding!P$3:Q$16,2,FALSE)</f>
        <v>3</v>
      </c>
      <c r="G452" s="126">
        <f t="shared" si="136"/>
        <v>33</v>
      </c>
      <c r="H452" s="129">
        <f t="shared" si="137"/>
        <v>0.94285714285714284</v>
      </c>
      <c r="I452">
        <f>VLOOKUP('State Bond Rating'!AC3,Coding!S$3:T$16,2,FALSE)</f>
        <v>3</v>
      </c>
      <c r="J452" s="126">
        <f t="shared" si="138"/>
        <v>17</v>
      </c>
      <c r="K452" s="99">
        <f t="shared" si="139"/>
        <v>0.89473684210526316</v>
      </c>
      <c r="L452" s="97">
        <f>(E452+H452+K452)/3</f>
        <v>0.91919799498746879</v>
      </c>
      <c r="M452" s="119">
        <v>0</v>
      </c>
      <c r="N452" s="70">
        <v>0</v>
      </c>
      <c r="O452">
        <v>1</v>
      </c>
      <c r="P452">
        <v>1</v>
      </c>
      <c r="Q452" s="89" t="str">
        <f>N452&amp;O452&amp;P452</f>
        <v>011</v>
      </c>
      <c r="R452" s="71">
        <v>2</v>
      </c>
      <c r="S452" s="89">
        <f>IF(Q452="111",1,0)</f>
        <v>0</v>
      </c>
      <c r="T452" s="89">
        <f>IF(Q452="000",1,0)</f>
        <v>0</v>
      </c>
      <c r="U452" s="89">
        <f>IF(Q452="100""110""101",1,0)</f>
        <v>0</v>
      </c>
      <c r="V452" s="89">
        <f>IF(Q452="011",1,0)</f>
        <v>1</v>
      </c>
      <c r="W452" s="89">
        <f>IF(Q452="200",1,0)</f>
        <v>0</v>
      </c>
      <c r="X452" s="89">
        <f t="shared" si="145"/>
        <v>1</v>
      </c>
      <c r="Y452" s="71">
        <v>7.8</v>
      </c>
      <c r="Z452" s="85">
        <v>32685</v>
      </c>
      <c r="AA452">
        <v>1</v>
      </c>
      <c r="AB452" s="71">
        <v>1</v>
      </c>
      <c r="AC452" s="71">
        <v>1</v>
      </c>
      <c r="AD452" s="93">
        <v>8156</v>
      </c>
      <c r="AE452" s="76">
        <v>4757938</v>
      </c>
      <c r="AF452" s="67">
        <v>168315</v>
      </c>
      <c r="AG452" s="83">
        <v>0</v>
      </c>
      <c r="AH452" s="83">
        <v>0</v>
      </c>
      <c r="AI452" s="93">
        <v>8306446</v>
      </c>
      <c r="AJ452" s="93">
        <f t="shared" si="146"/>
        <v>8306.4459999999999</v>
      </c>
      <c r="AK452" s="117">
        <f t="shared" si="147"/>
        <v>4.935059858004337E-2</v>
      </c>
      <c r="AL452" s="67">
        <v>2166</v>
      </c>
      <c r="AM452" s="100">
        <f t="shared" si="148"/>
        <v>1.2868728277337136</v>
      </c>
    </row>
    <row r="453" spans="1:39">
      <c r="A453" s="11">
        <v>2009</v>
      </c>
      <c r="B453" s="13">
        <v>2</v>
      </c>
      <c r="C453">
        <f>VLOOKUP('State Bond Rating'!AA4,Coding!M$3:N$16,2,FALSE)</f>
        <v>2</v>
      </c>
      <c r="D453">
        <f t="shared" si="134"/>
        <v>24</v>
      </c>
      <c r="E453" s="131">
        <f t="shared" si="135"/>
        <v>0.96</v>
      </c>
      <c r="F453">
        <f>VLOOKUP('State Bond Rating'!AB4,Coding!P$3:Q$16,2,FALSE)</f>
        <v>5</v>
      </c>
      <c r="G453" s="126">
        <f t="shared" si="136"/>
        <v>31</v>
      </c>
      <c r="H453" s="129">
        <f t="shared" si="137"/>
        <v>0.88571428571428568</v>
      </c>
      <c r="I453">
        <f>VLOOKUP('State Bond Rating'!AC4,Coding!S$3:T$16,2,FALSE)</f>
        <v>3</v>
      </c>
      <c r="J453" s="126">
        <f t="shared" si="138"/>
        <v>17</v>
      </c>
      <c r="K453" s="99">
        <f t="shared" si="139"/>
        <v>0.89473684210526316</v>
      </c>
      <c r="L453" s="97">
        <f>(E453+H453+K453)/3</f>
        <v>0.91348370927318301</v>
      </c>
      <c r="M453" s="119">
        <v>0</v>
      </c>
      <c r="N453" s="70">
        <v>0</v>
      </c>
      <c r="O453">
        <v>0</v>
      </c>
      <c r="P453">
        <v>2</v>
      </c>
      <c r="Q453" s="89" t="str">
        <f t="shared" ref="Q453:Q516" si="149">N453&amp;O453&amp;P453</f>
        <v>002</v>
      </c>
      <c r="R453" s="71">
        <v>2</v>
      </c>
      <c r="S453" s="89">
        <f t="shared" ref="S453:S516" si="150">IF(Q453="111",1,0)</f>
        <v>0</v>
      </c>
      <c r="T453" s="89">
        <f t="shared" ref="T453:T516" si="151">IF(Q453="000",1,0)</f>
        <v>0</v>
      </c>
      <c r="U453" s="89">
        <f t="shared" ref="U453:U516" si="152">IF(Q453="100""110""101",1,0)</f>
        <v>0</v>
      </c>
      <c r="V453" s="89">
        <v>1</v>
      </c>
      <c r="W453" s="89">
        <f t="shared" ref="W453:W516" si="153">IF(Q453="200",1,0)</f>
        <v>0</v>
      </c>
      <c r="X453" s="89">
        <f t="shared" si="145"/>
        <v>1</v>
      </c>
      <c r="Y453" s="71">
        <v>7.9</v>
      </c>
      <c r="Z453" s="85">
        <v>46834</v>
      </c>
      <c r="AA453">
        <v>1</v>
      </c>
      <c r="AB453" s="71">
        <v>1</v>
      </c>
      <c r="AC453" s="71">
        <v>1</v>
      </c>
      <c r="AD453" s="93">
        <v>6590</v>
      </c>
      <c r="AE453" s="76">
        <v>698895</v>
      </c>
      <c r="AF453" s="67">
        <v>50463</v>
      </c>
      <c r="AG453" s="83">
        <v>0</v>
      </c>
      <c r="AH453" s="83">
        <v>0</v>
      </c>
      <c r="AI453" s="93">
        <v>4955884</v>
      </c>
      <c r="AJ453" s="93">
        <f t="shared" si="146"/>
        <v>4955.884</v>
      </c>
      <c r="AK453" s="117">
        <f t="shared" si="147"/>
        <v>9.8208271406773281E-2</v>
      </c>
      <c r="AL453" s="67">
        <v>469</v>
      </c>
      <c r="AM453" s="100">
        <f t="shared" si="148"/>
        <v>0.92939381328894444</v>
      </c>
    </row>
    <row r="454" spans="1:39">
      <c r="A454" s="11">
        <v>2009</v>
      </c>
      <c r="B454" s="13">
        <v>3</v>
      </c>
      <c r="C454">
        <f>VLOOKUP('State Bond Rating'!AA5,Coding!M$3:N$16,2,FALSE)</f>
        <v>4</v>
      </c>
      <c r="D454">
        <f t="shared" si="134"/>
        <v>22</v>
      </c>
      <c r="E454" s="131">
        <f t="shared" si="135"/>
        <v>0.88</v>
      </c>
      <c r="F454">
        <f>VLOOKUP('State Bond Rating'!AB5,Coding!P$3:Q$16,2,FALSE)</f>
        <v>5</v>
      </c>
      <c r="G454" s="126">
        <f t="shared" si="136"/>
        <v>31</v>
      </c>
      <c r="H454" s="129">
        <f t="shared" si="137"/>
        <v>0.88571428571428568</v>
      </c>
      <c r="I454">
        <f>VLOOKUP('State Bond Rating'!AC5,Coding!S$3:T$16,2,FALSE)</f>
        <v>12</v>
      </c>
      <c r="J454" s="126">
        <f t="shared" si="138"/>
        <v>8</v>
      </c>
      <c r="K454" s="99">
        <f t="shared" si="139"/>
        <v>0.42105263157894735</v>
      </c>
      <c r="L454" s="97">
        <f>(E454+H454)/2</f>
        <v>0.88285714285714278</v>
      </c>
      <c r="M454" s="119">
        <v>0</v>
      </c>
      <c r="N454" s="70">
        <v>0</v>
      </c>
      <c r="O454">
        <v>0</v>
      </c>
      <c r="P454">
        <v>0</v>
      </c>
      <c r="Q454" s="89" t="str">
        <f t="shared" si="149"/>
        <v>000</v>
      </c>
      <c r="R454" s="89">
        <v>0</v>
      </c>
      <c r="S454" s="89">
        <f t="shared" si="150"/>
        <v>0</v>
      </c>
      <c r="T454" s="89">
        <f t="shared" si="151"/>
        <v>1</v>
      </c>
      <c r="U454" s="89">
        <f t="shared" si="152"/>
        <v>0</v>
      </c>
      <c r="V454" s="89">
        <f t="shared" ref="V454:V464" si="154">IF(Q454="011",1,0)</f>
        <v>0</v>
      </c>
      <c r="W454" s="89">
        <f t="shared" si="153"/>
        <v>0</v>
      </c>
      <c r="X454" s="89">
        <f t="shared" si="145"/>
        <v>0</v>
      </c>
      <c r="Y454" s="71">
        <v>7</v>
      </c>
      <c r="Z454" s="85">
        <v>33746</v>
      </c>
      <c r="AA454">
        <v>1</v>
      </c>
      <c r="AB454" s="71">
        <v>1</v>
      </c>
      <c r="AC454" s="71">
        <v>1</v>
      </c>
      <c r="AD454" s="93">
        <v>12325</v>
      </c>
      <c r="AE454" s="76">
        <v>6343154</v>
      </c>
      <c r="AF454" s="67">
        <v>242509</v>
      </c>
      <c r="AG454" s="83">
        <v>8</v>
      </c>
      <c r="AH454" s="83">
        <v>8</v>
      </c>
      <c r="AI454" s="93">
        <v>11134403</v>
      </c>
      <c r="AJ454" s="93">
        <f t="shared" si="146"/>
        <v>11134.403</v>
      </c>
      <c r="AK454" s="117">
        <f t="shared" si="147"/>
        <v>4.5913359916539179E-2</v>
      </c>
      <c r="AL454" s="67">
        <v>1163</v>
      </c>
      <c r="AM454" s="100">
        <f t="shared" si="148"/>
        <v>0.47956983039804713</v>
      </c>
    </row>
    <row r="455" spans="1:39">
      <c r="A455" s="11">
        <v>2009</v>
      </c>
      <c r="B455" s="13">
        <v>4</v>
      </c>
      <c r="C455">
        <f>VLOOKUP('State Bond Rating'!AA6,Coding!M$3:N$16,2,FALSE)</f>
        <v>3</v>
      </c>
      <c r="D455">
        <f t="shared" si="134"/>
        <v>23</v>
      </c>
      <c r="E455" s="131">
        <f t="shared" si="135"/>
        <v>0.92</v>
      </c>
      <c r="F455">
        <f>VLOOKUP('State Bond Rating'!AB6,Coding!P$3:Q$16,2,FALSE)</f>
        <v>3</v>
      </c>
      <c r="G455" s="126">
        <f t="shared" si="136"/>
        <v>33</v>
      </c>
      <c r="H455" s="129">
        <f t="shared" si="137"/>
        <v>0.94285714285714284</v>
      </c>
      <c r="I455">
        <f>VLOOKUP('State Bond Rating'!AC6,Coding!S$3:T$16,2,FALSE)</f>
        <v>12</v>
      </c>
      <c r="J455" s="126">
        <f t="shared" si="138"/>
        <v>8</v>
      </c>
      <c r="K455" s="99">
        <f t="shared" si="139"/>
        <v>0.42105263157894735</v>
      </c>
      <c r="L455" s="97">
        <f>(E455+H455)/2</f>
        <v>0.93142857142857149</v>
      </c>
      <c r="M455" s="119">
        <v>0</v>
      </c>
      <c r="N455" s="70">
        <v>1</v>
      </c>
      <c r="O455">
        <v>1</v>
      </c>
      <c r="P455">
        <v>1</v>
      </c>
      <c r="Q455" s="89" t="str">
        <f t="shared" si="149"/>
        <v>111</v>
      </c>
      <c r="R455" s="89">
        <v>1</v>
      </c>
      <c r="S455" s="89">
        <f t="shared" si="150"/>
        <v>1</v>
      </c>
      <c r="T455" s="89">
        <f t="shared" si="151"/>
        <v>0</v>
      </c>
      <c r="U455" s="89">
        <f t="shared" si="152"/>
        <v>0</v>
      </c>
      <c r="V455" s="89">
        <f t="shared" si="154"/>
        <v>0</v>
      </c>
      <c r="W455" s="89">
        <f t="shared" si="153"/>
        <v>0</v>
      </c>
      <c r="X455" s="89">
        <f t="shared" si="145"/>
        <v>0</v>
      </c>
      <c r="Y455" s="71">
        <v>6.4</v>
      </c>
      <c r="Z455" s="85">
        <v>31372</v>
      </c>
      <c r="AA455">
        <v>1</v>
      </c>
      <c r="AB455" s="71">
        <v>1</v>
      </c>
      <c r="AC455" s="71">
        <v>1</v>
      </c>
      <c r="AD455" s="93">
        <v>4135</v>
      </c>
      <c r="AE455" s="76">
        <v>2896843</v>
      </c>
      <c r="AF455" s="67">
        <v>98020</v>
      </c>
      <c r="AG455" s="83">
        <v>16</v>
      </c>
      <c r="AH455" s="83">
        <v>16</v>
      </c>
      <c r="AI455" s="93">
        <v>7467679</v>
      </c>
      <c r="AJ455" s="93">
        <f t="shared" si="146"/>
        <v>7467.6790000000001</v>
      </c>
      <c r="AK455" s="117">
        <f t="shared" si="147"/>
        <v>7.6185258110589682E-2</v>
      </c>
      <c r="AL455" s="67">
        <v>2633</v>
      </c>
      <c r="AM455" s="100">
        <f t="shared" si="148"/>
        <v>2.6861864925525403</v>
      </c>
    </row>
    <row r="456" spans="1:39">
      <c r="A456" s="11">
        <v>2009</v>
      </c>
      <c r="B456" s="13">
        <v>5</v>
      </c>
      <c r="C456">
        <f>VLOOKUP('State Bond Rating'!AA7,Coding!M$3:N$16,2,FALSE)</f>
        <v>7</v>
      </c>
      <c r="D456">
        <f t="shared" si="134"/>
        <v>19</v>
      </c>
      <c r="E456" s="131">
        <f t="shared" si="135"/>
        <v>0.76</v>
      </c>
      <c r="F456">
        <f>VLOOKUP('State Bond Rating'!AB7,Coding!P$3:Q$16,2,FALSE)</f>
        <v>8</v>
      </c>
      <c r="G456" s="126">
        <f t="shared" si="136"/>
        <v>28</v>
      </c>
      <c r="H456" s="129">
        <f t="shared" si="137"/>
        <v>0.8</v>
      </c>
      <c r="I456">
        <f>VLOOKUP('State Bond Rating'!AC7,Coding!S$3:T$16,2,FALSE)</f>
        <v>9</v>
      </c>
      <c r="J456" s="126">
        <f t="shared" si="138"/>
        <v>11</v>
      </c>
      <c r="K456" s="99">
        <f t="shared" si="139"/>
        <v>0.57894736842105265</v>
      </c>
      <c r="L456" s="97">
        <f>(E456+H456+K456)/3</f>
        <v>0.71298245614035094</v>
      </c>
      <c r="M456" s="119">
        <v>0</v>
      </c>
      <c r="N456" s="70">
        <v>0</v>
      </c>
      <c r="O456">
        <v>1</v>
      </c>
      <c r="P456">
        <v>1</v>
      </c>
      <c r="Q456" s="89" t="str">
        <f t="shared" si="149"/>
        <v>011</v>
      </c>
      <c r="R456" s="89">
        <v>2</v>
      </c>
      <c r="S456" s="89">
        <f t="shared" si="150"/>
        <v>0</v>
      </c>
      <c r="T456" s="89">
        <f t="shared" si="151"/>
        <v>0</v>
      </c>
      <c r="U456" s="89">
        <f t="shared" si="152"/>
        <v>0</v>
      </c>
      <c r="V456" s="89">
        <f t="shared" si="154"/>
        <v>1</v>
      </c>
      <c r="W456" s="89">
        <f t="shared" si="153"/>
        <v>0</v>
      </c>
      <c r="X456" s="89">
        <f t="shared" si="145"/>
        <v>1</v>
      </c>
      <c r="Y456" s="71">
        <v>10.1</v>
      </c>
      <c r="Z456" s="85">
        <v>42224</v>
      </c>
      <c r="AA456">
        <v>1</v>
      </c>
      <c r="AB456" s="71">
        <v>1</v>
      </c>
      <c r="AC456" s="71">
        <v>1</v>
      </c>
      <c r="AD456" s="93">
        <v>134765</v>
      </c>
      <c r="AE456" s="76">
        <v>36961229</v>
      </c>
      <c r="AF456" s="67">
        <v>1912115</v>
      </c>
      <c r="AG456" s="83">
        <v>12</v>
      </c>
      <c r="AH456" s="83">
        <v>12</v>
      </c>
      <c r="AI456" s="93">
        <v>101007459</v>
      </c>
      <c r="AJ456" s="93">
        <f t="shared" si="146"/>
        <v>101007.459</v>
      </c>
      <c r="AK456" s="117">
        <f t="shared" si="147"/>
        <v>5.2824991697675086E-2</v>
      </c>
      <c r="AL456" s="67">
        <v>26070</v>
      </c>
      <c r="AM456" s="100">
        <f t="shared" si="148"/>
        <v>1.3634117194833992</v>
      </c>
    </row>
    <row r="457" spans="1:39">
      <c r="A457" s="11">
        <v>2009</v>
      </c>
      <c r="B457" s="13">
        <v>6</v>
      </c>
      <c r="C457">
        <f>VLOOKUP('State Bond Rating'!AA8,Coding!M$3:N$16,2,FALSE)</f>
        <v>3</v>
      </c>
      <c r="D457">
        <f t="shared" si="134"/>
        <v>23</v>
      </c>
      <c r="E457" s="131">
        <f t="shared" si="135"/>
        <v>0.92</v>
      </c>
      <c r="F457">
        <f>VLOOKUP('State Bond Rating'!AB8,Coding!P$3:Q$16,2,FALSE)</f>
        <v>3</v>
      </c>
      <c r="G457" s="126">
        <f t="shared" si="136"/>
        <v>33</v>
      </c>
      <c r="H457" s="129">
        <f t="shared" si="137"/>
        <v>0.94285714285714284</v>
      </c>
      <c r="I457">
        <f>VLOOKUP('State Bond Rating'!AC8,Coding!S$3:T$16,2,FALSE)</f>
        <v>12</v>
      </c>
      <c r="J457" s="126">
        <f t="shared" si="138"/>
        <v>8</v>
      </c>
      <c r="K457" s="99">
        <f t="shared" si="139"/>
        <v>0.42105263157894735</v>
      </c>
      <c r="L457" s="97">
        <f>(E457+H457)/2</f>
        <v>0.93142857142857149</v>
      </c>
      <c r="M457" s="119">
        <v>0</v>
      </c>
      <c r="N457" s="70">
        <v>1</v>
      </c>
      <c r="O457">
        <v>1</v>
      </c>
      <c r="P457">
        <v>1</v>
      </c>
      <c r="Q457" s="89" t="str">
        <f t="shared" si="149"/>
        <v>111</v>
      </c>
      <c r="R457" s="89">
        <v>1</v>
      </c>
      <c r="S457" s="89">
        <f t="shared" si="150"/>
        <v>1</v>
      </c>
      <c r="T457" s="89">
        <f t="shared" si="151"/>
        <v>0</v>
      </c>
      <c r="U457" s="89">
        <f t="shared" si="152"/>
        <v>0</v>
      </c>
      <c r="V457" s="89">
        <f t="shared" si="154"/>
        <v>0</v>
      </c>
      <c r="W457" s="89">
        <f t="shared" si="153"/>
        <v>0</v>
      </c>
      <c r="X457" s="89">
        <f t="shared" si="145"/>
        <v>0</v>
      </c>
      <c r="Y457" s="71">
        <v>6.6</v>
      </c>
      <c r="Z457" s="85">
        <v>39838</v>
      </c>
      <c r="AA457">
        <v>1</v>
      </c>
      <c r="AB457" s="71">
        <v>1</v>
      </c>
      <c r="AC457" s="71">
        <v>1</v>
      </c>
      <c r="AD457" s="93">
        <v>17202</v>
      </c>
      <c r="AE457" s="76">
        <v>4972195</v>
      </c>
      <c r="AF457" s="67">
        <v>247270</v>
      </c>
      <c r="AG457" s="83">
        <v>8</v>
      </c>
      <c r="AH457" s="83">
        <v>8</v>
      </c>
      <c r="AI457" s="93">
        <v>8682822</v>
      </c>
      <c r="AJ457" s="93">
        <f t="shared" si="146"/>
        <v>8682.8220000000001</v>
      </c>
      <c r="AK457" s="117">
        <f t="shared" si="147"/>
        <v>3.5114740971407772E-2</v>
      </c>
      <c r="AL457" s="67">
        <v>1945</v>
      </c>
      <c r="AM457" s="100">
        <f t="shared" si="148"/>
        <v>0.78658955797306584</v>
      </c>
    </row>
    <row r="458" spans="1:39">
      <c r="A458" s="11">
        <v>2009</v>
      </c>
      <c r="B458" s="13">
        <v>7</v>
      </c>
      <c r="C458">
        <f>VLOOKUP('State Bond Rating'!AA9,Coding!M$3:N$16,2,FALSE)</f>
        <v>3</v>
      </c>
      <c r="D458">
        <f t="shared" si="134"/>
        <v>23</v>
      </c>
      <c r="E458" s="131">
        <f t="shared" si="135"/>
        <v>0.92</v>
      </c>
      <c r="F458">
        <f>VLOOKUP('State Bond Rating'!AB9,Coding!P$3:Q$16,2,FALSE)</f>
        <v>4</v>
      </c>
      <c r="G458" s="126">
        <f t="shared" si="136"/>
        <v>32</v>
      </c>
      <c r="H458" s="129">
        <f t="shared" si="137"/>
        <v>0.91428571428571426</v>
      </c>
      <c r="I458">
        <f>VLOOKUP('State Bond Rating'!AC9,Coding!S$3:T$16,2,FALSE)</f>
        <v>3</v>
      </c>
      <c r="J458" s="126">
        <f t="shared" si="138"/>
        <v>17</v>
      </c>
      <c r="K458" s="99">
        <f t="shared" si="139"/>
        <v>0.89473684210526316</v>
      </c>
      <c r="L458" s="97">
        <f>(E458+H458+K458)/3</f>
        <v>0.90967418546365908</v>
      </c>
      <c r="M458" s="119">
        <v>0</v>
      </c>
      <c r="N458" s="70">
        <v>0</v>
      </c>
      <c r="O458">
        <v>1</v>
      </c>
      <c r="P458">
        <v>1</v>
      </c>
      <c r="Q458" s="89" t="str">
        <f t="shared" si="149"/>
        <v>011</v>
      </c>
      <c r="R458" s="89">
        <v>2</v>
      </c>
      <c r="S458" s="89">
        <f t="shared" si="150"/>
        <v>0</v>
      </c>
      <c r="T458" s="89">
        <f t="shared" si="151"/>
        <v>0</v>
      </c>
      <c r="U458" s="89">
        <f t="shared" si="152"/>
        <v>0</v>
      </c>
      <c r="V458" s="89">
        <f t="shared" si="154"/>
        <v>1</v>
      </c>
      <c r="W458" s="89">
        <f t="shared" si="153"/>
        <v>0</v>
      </c>
      <c r="X458" s="89">
        <f t="shared" si="145"/>
        <v>1</v>
      </c>
      <c r="Y458" s="71">
        <v>7.3</v>
      </c>
      <c r="Z458" s="85">
        <v>60428</v>
      </c>
      <c r="AA458">
        <v>1</v>
      </c>
      <c r="AB458" s="71">
        <v>1</v>
      </c>
      <c r="AC458" s="71">
        <v>1</v>
      </c>
      <c r="AD458" s="93">
        <v>28394</v>
      </c>
      <c r="AE458" s="76">
        <v>3561807</v>
      </c>
      <c r="AF458" s="67">
        <v>233562</v>
      </c>
      <c r="AG458" s="83">
        <v>0</v>
      </c>
      <c r="AH458" s="83">
        <v>0</v>
      </c>
      <c r="AI458" s="93">
        <v>12160036</v>
      </c>
      <c r="AJ458" s="93">
        <f t="shared" si="146"/>
        <v>12160.036</v>
      </c>
      <c r="AK458" s="117">
        <f t="shared" si="147"/>
        <v>5.2063417850506506E-2</v>
      </c>
      <c r="AL458" s="67">
        <v>295</v>
      </c>
      <c r="AM458" s="100">
        <f t="shared" si="148"/>
        <v>0.12630479273169437</v>
      </c>
    </row>
    <row r="459" spans="1:39">
      <c r="A459" s="11">
        <v>2009</v>
      </c>
      <c r="B459" s="13">
        <v>8</v>
      </c>
      <c r="C459">
        <f>VLOOKUP('State Bond Rating'!AA10,Coding!M$3:N$16,2,FALSE)</f>
        <v>1</v>
      </c>
      <c r="D459">
        <f t="shared" si="134"/>
        <v>25</v>
      </c>
      <c r="E459" s="131">
        <f t="shared" si="135"/>
        <v>1</v>
      </c>
      <c r="F459">
        <f>VLOOKUP('State Bond Rating'!AB10,Coding!P$3:Q$16,2,FALSE)</f>
        <v>1</v>
      </c>
      <c r="G459" s="126">
        <f t="shared" si="136"/>
        <v>35</v>
      </c>
      <c r="H459" s="129">
        <f t="shared" si="137"/>
        <v>1</v>
      </c>
      <c r="I459">
        <f>VLOOKUP('State Bond Rating'!AC10,Coding!S$3:T$16,2,FALSE)</f>
        <v>1</v>
      </c>
      <c r="J459" s="126">
        <f t="shared" si="138"/>
        <v>19</v>
      </c>
      <c r="K459" s="99">
        <f t="shared" si="139"/>
        <v>1</v>
      </c>
      <c r="L459" s="97">
        <f>(E459+H459+K459)/3</f>
        <v>1</v>
      </c>
      <c r="M459" s="119">
        <v>0</v>
      </c>
      <c r="N459" s="70">
        <v>1</v>
      </c>
      <c r="O459">
        <v>1</v>
      </c>
      <c r="P459">
        <v>1</v>
      </c>
      <c r="Q459" s="89" t="str">
        <f t="shared" si="149"/>
        <v>111</v>
      </c>
      <c r="R459" s="89">
        <v>1</v>
      </c>
      <c r="S459" s="89">
        <f t="shared" si="150"/>
        <v>1</v>
      </c>
      <c r="T459" s="89">
        <f t="shared" si="151"/>
        <v>0</v>
      </c>
      <c r="U459" s="89">
        <f t="shared" si="152"/>
        <v>0</v>
      </c>
      <c r="V459" s="89">
        <f t="shared" si="154"/>
        <v>0</v>
      </c>
      <c r="W459" s="89">
        <f t="shared" si="153"/>
        <v>0</v>
      </c>
      <c r="X459" s="89">
        <f t="shared" si="145"/>
        <v>0</v>
      </c>
      <c r="Y459" s="71">
        <v>6.7</v>
      </c>
      <c r="Z459" s="85">
        <v>41317</v>
      </c>
      <c r="AA459">
        <v>1</v>
      </c>
      <c r="AB459" s="71">
        <v>1</v>
      </c>
      <c r="AC459" s="71">
        <v>1</v>
      </c>
      <c r="AD459" s="93">
        <v>5985</v>
      </c>
      <c r="AE459" s="76">
        <v>891730</v>
      </c>
      <c r="AF459" s="67">
        <v>57350</v>
      </c>
      <c r="AG459" s="83">
        <v>0</v>
      </c>
      <c r="AH459" s="83">
        <v>0</v>
      </c>
      <c r="AI459" s="93">
        <v>2799103</v>
      </c>
      <c r="AJ459" s="93">
        <f t="shared" si="146"/>
        <v>2799.1030000000001</v>
      </c>
      <c r="AK459" s="117">
        <f t="shared" si="147"/>
        <v>4.8807375762859637E-2</v>
      </c>
      <c r="AL459" s="67">
        <v>437</v>
      </c>
      <c r="AM459" s="100">
        <f t="shared" si="148"/>
        <v>0.76198779424585872</v>
      </c>
    </row>
    <row r="460" spans="1:39">
      <c r="A460" s="11">
        <v>2009</v>
      </c>
      <c r="B460" s="13">
        <v>9</v>
      </c>
      <c r="C460">
        <f>VLOOKUP('State Bond Rating'!AA11,Coding!M$3:N$16,2,FALSE)</f>
        <v>1</v>
      </c>
      <c r="D460">
        <f t="shared" si="134"/>
        <v>25</v>
      </c>
      <c r="E460" s="131">
        <f t="shared" si="135"/>
        <v>1</v>
      </c>
      <c r="F460">
        <f>VLOOKUP('State Bond Rating'!AB11,Coding!P$3:Q$16,2,FALSE)</f>
        <v>2</v>
      </c>
      <c r="G460" s="126">
        <f t="shared" si="136"/>
        <v>34</v>
      </c>
      <c r="H460" s="129">
        <f t="shared" si="137"/>
        <v>0.97142857142857142</v>
      </c>
      <c r="I460">
        <f>VLOOKUP('State Bond Rating'!AC11,Coding!S$3:T$16,2,FALSE)</f>
        <v>2</v>
      </c>
      <c r="J460" s="126">
        <f t="shared" si="138"/>
        <v>18</v>
      </c>
      <c r="K460" s="99">
        <f t="shared" si="139"/>
        <v>0.94736842105263153</v>
      </c>
      <c r="L460" s="97">
        <f>(E460+H460+K460)/3</f>
        <v>0.97293233082706765</v>
      </c>
      <c r="M460" s="119">
        <v>0</v>
      </c>
      <c r="N460" s="70">
        <v>0</v>
      </c>
      <c r="O460">
        <v>0</v>
      </c>
      <c r="P460">
        <v>0</v>
      </c>
      <c r="Q460" s="89" t="str">
        <f t="shared" si="149"/>
        <v>000</v>
      </c>
      <c r="R460" s="89">
        <v>0</v>
      </c>
      <c r="S460" s="89">
        <f t="shared" si="150"/>
        <v>0</v>
      </c>
      <c r="T460" s="89">
        <f t="shared" si="151"/>
        <v>1</v>
      </c>
      <c r="U460" s="89">
        <f t="shared" si="152"/>
        <v>0</v>
      </c>
      <c r="V460" s="89">
        <f t="shared" si="154"/>
        <v>0</v>
      </c>
      <c r="W460" s="89">
        <f t="shared" si="153"/>
        <v>0</v>
      </c>
      <c r="X460" s="89">
        <f t="shared" si="145"/>
        <v>0</v>
      </c>
      <c r="Y460" s="71">
        <v>8.6</v>
      </c>
      <c r="Z460" s="85">
        <v>37065</v>
      </c>
      <c r="AA460">
        <v>1</v>
      </c>
      <c r="AB460" s="71">
        <v>1</v>
      </c>
      <c r="AC460" s="71">
        <v>1</v>
      </c>
      <c r="AD460" s="93">
        <v>39814</v>
      </c>
      <c r="AE460" s="76">
        <v>18652644</v>
      </c>
      <c r="AF460" s="67">
        <v>721755</v>
      </c>
      <c r="AG460" s="83">
        <v>8</v>
      </c>
      <c r="AH460" s="83">
        <v>8</v>
      </c>
      <c r="AI460" s="93">
        <v>32053099</v>
      </c>
      <c r="AJ460" s="93">
        <f t="shared" si="146"/>
        <v>32053.098999999998</v>
      </c>
      <c r="AK460" s="117">
        <f t="shared" si="147"/>
        <v>4.4409943817500394E-2</v>
      </c>
      <c r="AL460" s="67">
        <v>5967</v>
      </c>
      <c r="AM460" s="100">
        <f t="shared" si="148"/>
        <v>0.8267348338425089</v>
      </c>
    </row>
    <row r="461" spans="1:39">
      <c r="A461" s="11">
        <v>2009</v>
      </c>
      <c r="B461" s="13">
        <v>10</v>
      </c>
      <c r="C461">
        <f>VLOOKUP('State Bond Rating'!AA12,Coding!M$3:N$16,2,FALSE)</f>
        <v>1</v>
      </c>
      <c r="D461">
        <f t="shared" si="134"/>
        <v>25</v>
      </c>
      <c r="E461" s="131">
        <f t="shared" si="135"/>
        <v>1</v>
      </c>
      <c r="F461">
        <f>VLOOKUP('State Bond Rating'!AB12,Coding!P$3:Q$16,2,FALSE)</f>
        <v>1</v>
      </c>
      <c r="G461" s="126">
        <f t="shared" si="136"/>
        <v>35</v>
      </c>
      <c r="H461" s="129">
        <f t="shared" si="137"/>
        <v>1</v>
      </c>
      <c r="I461">
        <f>VLOOKUP('State Bond Rating'!AC12,Coding!S$3:T$16,2,FALSE)</f>
        <v>1</v>
      </c>
      <c r="J461" s="126">
        <f t="shared" si="138"/>
        <v>19</v>
      </c>
      <c r="K461" s="99">
        <f t="shared" si="139"/>
        <v>1</v>
      </c>
      <c r="L461" s="97">
        <f>(E461+H461+K461)/3</f>
        <v>1</v>
      </c>
      <c r="M461" s="119">
        <v>0</v>
      </c>
      <c r="N461" s="70">
        <v>0</v>
      </c>
      <c r="O461">
        <v>0</v>
      </c>
      <c r="P461">
        <v>0</v>
      </c>
      <c r="Q461" s="89" t="str">
        <f t="shared" si="149"/>
        <v>000</v>
      </c>
      <c r="R461" s="89">
        <v>0</v>
      </c>
      <c r="S461" s="89">
        <f t="shared" si="150"/>
        <v>0</v>
      </c>
      <c r="T461" s="89">
        <f t="shared" si="151"/>
        <v>1</v>
      </c>
      <c r="U461" s="89">
        <f t="shared" si="152"/>
        <v>0</v>
      </c>
      <c r="V461" s="89">
        <f t="shared" si="154"/>
        <v>0</v>
      </c>
      <c r="W461" s="89">
        <f t="shared" si="153"/>
        <v>0</v>
      </c>
      <c r="X461" s="89">
        <f t="shared" si="145"/>
        <v>0</v>
      </c>
      <c r="Y461" s="71">
        <v>8.6</v>
      </c>
      <c r="Z461" s="85">
        <v>34361</v>
      </c>
      <c r="AA461">
        <v>1</v>
      </c>
      <c r="AB461" s="71">
        <v>1</v>
      </c>
      <c r="AC461" s="71">
        <v>1</v>
      </c>
      <c r="AD461" s="93">
        <v>13455</v>
      </c>
      <c r="AE461" s="76">
        <v>9620846</v>
      </c>
      <c r="AF461" s="67">
        <v>404575</v>
      </c>
      <c r="AG461" s="83">
        <v>0</v>
      </c>
      <c r="AH461" s="83">
        <v>0</v>
      </c>
      <c r="AI461" s="93">
        <v>16077948</v>
      </c>
      <c r="AJ461" s="93">
        <f t="shared" si="146"/>
        <v>16077.948</v>
      </c>
      <c r="AK461" s="117">
        <f t="shared" si="147"/>
        <v>3.974033986281901E-2</v>
      </c>
      <c r="AL461" s="67">
        <v>3650</v>
      </c>
      <c r="AM461" s="100">
        <f t="shared" si="148"/>
        <v>0.90218130136563057</v>
      </c>
    </row>
    <row r="462" spans="1:39">
      <c r="A462" s="11">
        <v>2009</v>
      </c>
      <c r="B462" s="13">
        <v>11</v>
      </c>
      <c r="C462">
        <f>VLOOKUP('State Bond Rating'!AA13,Coding!M$3:N$16,2,FALSE)</f>
        <v>3</v>
      </c>
      <c r="D462">
        <f t="shared" si="134"/>
        <v>23</v>
      </c>
      <c r="E462" s="131">
        <f t="shared" si="135"/>
        <v>0.92</v>
      </c>
      <c r="F462">
        <f>VLOOKUP('State Bond Rating'!AB13,Coding!P$3:Q$16,2,FALSE)</f>
        <v>3</v>
      </c>
      <c r="G462" s="126">
        <f t="shared" si="136"/>
        <v>33</v>
      </c>
      <c r="H462" s="129">
        <f t="shared" si="137"/>
        <v>0.94285714285714284</v>
      </c>
      <c r="I462">
        <f>VLOOKUP('State Bond Rating'!AC13,Coding!S$3:T$16,2,FALSE)</f>
        <v>3</v>
      </c>
      <c r="J462" s="126">
        <f t="shared" si="138"/>
        <v>17</v>
      </c>
      <c r="K462" s="99">
        <f t="shared" si="139"/>
        <v>0.89473684210526316</v>
      </c>
      <c r="L462" s="97">
        <f>(E462+H462+K462)/3</f>
        <v>0.91919799498746879</v>
      </c>
      <c r="M462" s="119">
        <v>0</v>
      </c>
      <c r="N462" s="70">
        <v>0</v>
      </c>
      <c r="O462">
        <v>1</v>
      </c>
      <c r="P462">
        <v>1</v>
      </c>
      <c r="Q462" s="89" t="str">
        <f t="shared" si="149"/>
        <v>011</v>
      </c>
      <c r="R462" s="89">
        <v>2</v>
      </c>
      <c r="S462" s="89">
        <f t="shared" si="150"/>
        <v>0</v>
      </c>
      <c r="T462" s="89">
        <f t="shared" si="151"/>
        <v>0</v>
      </c>
      <c r="U462" s="89">
        <f t="shared" si="152"/>
        <v>0</v>
      </c>
      <c r="V462" s="89">
        <f t="shared" si="154"/>
        <v>1</v>
      </c>
      <c r="W462" s="89">
        <f t="shared" si="153"/>
        <v>0</v>
      </c>
      <c r="X462" s="89">
        <f t="shared" si="145"/>
        <v>1</v>
      </c>
      <c r="Y462" s="71">
        <v>6.1</v>
      </c>
      <c r="Z462" s="85">
        <v>41473</v>
      </c>
      <c r="AA462">
        <v>1</v>
      </c>
      <c r="AB462" s="71">
        <v>1</v>
      </c>
      <c r="AC462" s="71">
        <v>1</v>
      </c>
      <c r="AD462" s="93">
        <v>6880</v>
      </c>
      <c r="AE462" s="76">
        <v>1346717</v>
      </c>
      <c r="AF462" s="67">
        <v>65382</v>
      </c>
      <c r="AG462" s="83">
        <v>0</v>
      </c>
      <c r="AH462" s="83">
        <v>0</v>
      </c>
      <c r="AI462" s="93">
        <v>4712651</v>
      </c>
      <c r="AJ462" s="93">
        <f t="shared" si="146"/>
        <v>4712.6509999999998</v>
      </c>
      <c r="AK462" s="117">
        <f t="shared" si="147"/>
        <v>7.2078721972408305E-2</v>
      </c>
      <c r="AL462" s="67">
        <v>386</v>
      </c>
      <c r="AM462" s="100">
        <f t="shared" si="148"/>
        <v>0.5903765562387201</v>
      </c>
    </row>
    <row r="463" spans="1:39">
      <c r="A463" s="11">
        <v>2009</v>
      </c>
      <c r="B463" s="13">
        <v>12</v>
      </c>
      <c r="C463">
        <f>VLOOKUP('State Bond Rating'!AA14,Coding!M$3:N$16,2,FALSE)</f>
        <v>3</v>
      </c>
      <c r="D463">
        <f t="shared" si="134"/>
        <v>23</v>
      </c>
      <c r="E463" s="131">
        <f t="shared" si="135"/>
        <v>0.92</v>
      </c>
      <c r="F463">
        <f>VLOOKUP('State Bond Rating'!AB14,Coding!P$3:Q$16,2,FALSE)</f>
        <v>3</v>
      </c>
      <c r="G463" s="126">
        <f t="shared" si="136"/>
        <v>33</v>
      </c>
      <c r="H463" s="129">
        <f t="shared" si="137"/>
        <v>0.94285714285714284</v>
      </c>
      <c r="I463">
        <f>VLOOKUP('State Bond Rating'!AC14,Coding!S$3:T$16,2,FALSE)</f>
        <v>12</v>
      </c>
      <c r="J463" s="126">
        <f t="shared" si="138"/>
        <v>8</v>
      </c>
      <c r="K463" s="99">
        <f t="shared" si="139"/>
        <v>0.42105263157894735</v>
      </c>
      <c r="L463" s="97">
        <f>(E463+H463)/2</f>
        <v>0.93142857142857149</v>
      </c>
      <c r="M463" s="119">
        <v>0</v>
      </c>
      <c r="N463" s="70">
        <v>0</v>
      </c>
      <c r="O463">
        <v>0</v>
      </c>
      <c r="P463">
        <v>0</v>
      </c>
      <c r="Q463" s="89" t="str">
        <f t="shared" si="149"/>
        <v>000</v>
      </c>
      <c r="R463" s="89">
        <v>0</v>
      </c>
      <c r="S463" s="89">
        <f t="shared" si="150"/>
        <v>0</v>
      </c>
      <c r="T463" s="89">
        <f t="shared" si="151"/>
        <v>1</v>
      </c>
      <c r="U463" s="89">
        <f t="shared" si="152"/>
        <v>0</v>
      </c>
      <c r="V463" s="89">
        <f t="shared" si="154"/>
        <v>0</v>
      </c>
      <c r="W463" s="89">
        <f t="shared" si="153"/>
        <v>0</v>
      </c>
      <c r="X463" s="89">
        <f t="shared" si="145"/>
        <v>0</v>
      </c>
      <c r="Y463" s="71">
        <v>6.6</v>
      </c>
      <c r="Z463" s="85">
        <v>31436</v>
      </c>
      <c r="AA463">
        <v>1</v>
      </c>
      <c r="AB463" s="71">
        <v>1</v>
      </c>
      <c r="AC463" s="71">
        <v>1</v>
      </c>
      <c r="AD463" s="93">
        <v>3502</v>
      </c>
      <c r="AE463" s="76">
        <v>1554439</v>
      </c>
      <c r="AF463" s="67">
        <v>53882</v>
      </c>
      <c r="AG463" s="83">
        <v>0</v>
      </c>
      <c r="AH463" s="83">
        <v>0</v>
      </c>
      <c r="AI463" s="93">
        <v>3171863</v>
      </c>
      <c r="AJ463" s="93">
        <f t="shared" si="146"/>
        <v>3171.8629999999998</v>
      </c>
      <c r="AK463" s="117">
        <f t="shared" si="147"/>
        <v>5.8866838647414717E-2</v>
      </c>
      <c r="AL463" s="67">
        <v>2465</v>
      </c>
      <c r="AM463" s="100">
        <f t="shared" si="148"/>
        <v>4.5748116254036599</v>
      </c>
    </row>
    <row r="464" spans="1:39">
      <c r="A464" s="11">
        <v>2009</v>
      </c>
      <c r="B464" s="13">
        <v>13</v>
      </c>
      <c r="C464">
        <f>VLOOKUP('State Bond Rating'!AA15,Coding!M$3:N$16,2,FALSE)</f>
        <v>5</v>
      </c>
      <c r="D464">
        <f t="shared" si="134"/>
        <v>21</v>
      </c>
      <c r="E464" s="131">
        <f t="shared" si="135"/>
        <v>0.84</v>
      </c>
      <c r="F464">
        <f>VLOOKUP('State Bond Rating'!AB15,Coding!P$3:Q$16,2,FALSE)</f>
        <v>6</v>
      </c>
      <c r="G464" s="126">
        <f t="shared" si="136"/>
        <v>30</v>
      </c>
      <c r="H464" s="129">
        <f t="shared" si="137"/>
        <v>0.8571428571428571</v>
      </c>
      <c r="I464">
        <f>VLOOKUP('State Bond Rating'!AC15,Coding!S$3:T$16,2,FALSE)</f>
        <v>6</v>
      </c>
      <c r="J464" s="126">
        <f t="shared" si="138"/>
        <v>14</v>
      </c>
      <c r="K464" s="99">
        <f t="shared" si="139"/>
        <v>0.73684210526315785</v>
      </c>
      <c r="L464" s="97">
        <f>(E464+H464+K464)/3</f>
        <v>0.81132832080200501</v>
      </c>
      <c r="M464" s="119">
        <v>0</v>
      </c>
      <c r="N464" s="70">
        <v>1</v>
      </c>
      <c r="O464">
        <v>1</v>
      </c>
      <c r="P464">
        <v>1</v>
      </c>
      <c r="Q464" s="89" t="str">
        <f t="shared" si="149"/>
        <v>111</v>
      </c>
      <c r="R464" s="89">
        <v>1</v>
      </c>
      <c r="S464" s="89">
        <f t="shared" si="150"/>
        <v>1</v>
      </c>
      <c r="T464" s="89">
        <f t="shared" si="151"/>
        <v>0</v>
      </c>
      <c r="U464" s="89">
        <f t="shared" si="152"/>
        <v>0</v>
      </c>
      <c r="V464" s="89">
        <f t="shared" si="154"/>
        <v>0</v>
      </c>
      <c r="W464" s="89">
        <f t="shared" si="153"/>
        <v>0</v>
      </c>
      <c r="X464" s="89">
        <f t="shared" si="145"/>
        <v>0</v>
      </c>
      <c r="Y464" s="71">
        <v>7.9</v>
      </c>
      <c r="Z464" s="85">
        <v>40994</v>
      </c>
      <c r="AA464">
        <v>1</v>
      </c>
      <c r="AB464" s="71">
        <v>1</v>
      </c>
      <c r="AC464" s="71">
        <v>1</v>
      </c>
      <c r="AD464" s="93">
        <v>56962</v>
      </c>
      <c r="AE464" s="76">
        <v>12796778</v>
      </c>
      <c r="AF464" s="67">
        <v>638032</v>
      </c>
      <c r="AG464" s="83">
        <v>0</v>
      </c>
      <c r="AH464" s="83">
        <v>0</v>
      </c>
      <c r="AI464" s="93">
        <v>27415532</v>
      </c>
      <c r="AJ464" s="93">
        <f t="shared" si="146"/>
        <v>27415.531999999999</v>
      </c>
      <c r="AK464" s="117">
        <f t="shared" si="147"/>
        <v>4.2968898111693458E-2</v>
      </c>
      <c r="AL464" s="67">
        <v>5187</v>
      </c>
      <c r="AM464" s="100">
        <f t="shared" si="148"/>
        <v>0.81296862853273821</v>
      </c>
    </row>
    <row r="465" spans="1:39">
      <c r="A465" s="11">
        <v>2009</v>
      </c>
      <c r="B465" s="13">
        <v>14</v>
      </c>
      <c r="C465">
        <f>VLOOKUP('State Bond Rating'!AA16,Coding!M$3:N$16,2,FALSE)</f>
        <v>1</v>
      </c>
      <c r="D465">
        <f t="shared" si="134"/>
        <v>25</v>
      </c>
      <c r="E465" s="131">
        <f t="shared" si="135"/>
        <v>1</v>
      </c>
      <c r="F465">
        <f>VLOOKUP('State Bond Rating'!AB16,Coding!P$3:Q$16,2,FALSE)</f>
        <v>2</v>
      </c>
      <c r="G465" s="126">
        <f t="shared" si="136"/>
        <v>34</v>
      </c>
      <c r="H465" s="129">
        <f t="shared" si="137"/>
        <v>0.97142857142857142</v>
      </c>
      <c r="I465">
        <f>VLOOKUP('State Bond Rating'!AC16,Coding!S$3:T$16,2,FALSE)</f>
        <v>12</v>
      </c>
      <c r="J465" s="126">
        <f t="shared" si="138"/>
        <v>8</v>
      </c>
      <c r="K465" s="99">
        <f t="shared" si="139"/>
        <v>0.42105263157894735</v>
      </c>
      <c r="L465" s="97">
        <f>(E465+H465)/2</f>
        <v>0.98571428571428577</v>
      </c>
      <c r="M465" s="119">
        <v>0</v>
      </c>
      <c r="N465" s="70">
        <v>0</v>
      </c>
      <c r="O465">
        <v>1</v>
      </c>
      <c r="P465">
        <v>0</v>
      </c>
      <c r="Q465" s="89" t="str">
        <f t="shared" si="149"/>
        <v>010</v>
      </c>
      <c r="R465" s="89">
        <v>2</v>
      </c>
      <c r="S465" s="89">
        <f t="shared" si="150"/>
        <v>0</v>
      </c>
      <c r="T465" s="89">
        <f t="shared" si="151"/>
        <v>0</v>
      </c>
      <c r="U465" s="89">
        <f t="shared" si="152"/>
        <v>0</v>
      </c>
      <c r="V465" s="89">
        <v>1</v>
      </c>
      <c r="W465" s="89">
        <f t="shared" si="153"/>
        <v>0</v>
      </c>
      <c r="X465" s="89">
        <f t="shared" si="145"/>
        <v>1</v>
      </c>
      <c r="Y465" s="71">
        <v>9.1999999999999993</v>
      </c>
      <c r="Z465" s="85">
        <v>34084</v>
      </c>
      <c r="AA465">
        <v>1</v>
      </c>
      <c r="AB465" s="71">
        <v>1</v>
      </c>
      <c r="AC465" s="71">
        <v>1</v>
      </c>
      <c r="AD465" s="93">
        <v>23712</v>
      </c>
      <c r="AE465" s="76">
        <v>6459325</v>
      </c>
      <c r="AF465" s="67">
        <v>262068</v>
      </c>
      <c r="AG465" s="83">
        <v>0</v>
      </c>
      <c r="AH465" s="83">
        <v>0</v>
      </c>
      <c r="AI465" s="93">
        <v>14901436</v>
      </c>
      <c r="AJ465" s="93">
        <f t="shared" si="146"/>
        <v>14901.436</v>
      </c>
      <c r="AK465" s="117">
        <f t="shared" si="147"/>
        <v>5.686095211929728E-2</v>
      </c>
      <c r="AL465" s="67">
        <v>3335</v>
      </c>
      <c r="AM465" s="100">
        <f t="shared" si="148"/>
        <v>1.2725704778912343</v>
      </c>
    </row>
    <row r="466" spans="1:39">
      <c r="A466" s="11">
        <v>2009</v>
      </c>
      <c r="B466" s="13">
        <v>15</v>
      </c>
      <c r="C466">
        <f>VLOOKUP('State Bond Rating'!AA17,Coding!M$3:N$16,2,FALSE)</f>
        <v>1</v>
      </c>
      <c r="D466">
        <f t="shared" si="134"/>
        <v>25</v>
      </c>
      <c r="E466" s="131">
        <f t="shared" si="135"/>
        <v>1</v>
      </c>
      <c r="F466">
        <f>VLOOKUP('State Bond Rating'!AB17,Coding!P$3:Q$16,2,FALSE)</f>
        <v>2</v>
      </c>
      <c r="G466" s="126">
        <f t="shared" si="136"/>
        <v>34</v>
      </c>
      <c r="H466" s="129">
        <f t="shared" si="137"/>
        <v>0.97142857142857142</v>
      </c>
      <c r="I466">
        <f>VLOOKUP('State Bond Rating'!AC17,Coding!S$3:T$16,2,FALSE)</f>
        <v>2</v>
      </c>
      <c r="J466" s="126">
        <f t="shared" si="138"/>
        <v>18</v>
      </c>
      <c r="K466" s="99">
        <f t="shared" si="139"/>
        <v>0.94736842105263153</v>
      </c>
      <c r="L466" s="97">
        <f>(E466+H466+K466)/3</f>
        <v>0.97293233082706765</v>
      </c>
      <c r="M466" s="119">
        <v>0</v>
      </c>
      <c r="N466" s="70">
        <v>1</v>
      </c>
      <c r="O466">
        <v>1</v>
      </c>
      <c r="P466">
        <v>1</v>
      </c>
      <c r="Q466" s="89" t="str">
        <f t="shared" si="149"/>
        <v>111</v>
      </c>
      <c r="R466" s="89">
        <v>1</v>
      </c>
      <c r="S466" s="89">
        <f t="shared" si="150"/>
        <v>1</v>
      </c>
      <c r="T466" s="89">
        <f t="shared" si="151"/>
        <v>0</v>
      </c>
      <c r="U466" s="89">
        <f t="shared" si="152"/>
        <v>0</v>
      </c>
      <c r="V466" s="89">
        <f t="shared" ref="V466:V477" si="155">IF(Q466="011",1,0)</f>
        <v>0</v>
      </c>
      <c r="W466" s="89">
        <f t="shared" si="153"/>
        <v>0</v>
      </c>
      <c r="X466" s="89">
        <f t="shared" si="145"/>
        <v>0</v>
      </c>
      <c r="Y466" s="71">
        <v>4.8</v>
      </c>
      <c r="Z466" s="85">
        <v>37365</v>
      </c>
      <c r="AA466">
        <v>1</v>
      </c>
      <c r="AB466" s="71">
        <v>1</v>
      </c>
      <c r="AC466" s="71">
        <v>1</v>
      </c>
      <c r="AD466" s="93">
        <v>6353</v>
      </c>
      <c r="AE466" s="76">
        <v>3032870</v>
      </c>
      <c r="AF466" s="67">
        <v>137069</v>
      </c>
      <c r="AG466" s="83">
        <v>0</v>
      </c>
      <c r="AH466" s="83">
        <v>0</v>
      </c>
      <c r="AI466" s="93">
        <v>6985090</v>
      </c>
      <c r="AJ466" s="93">
        <f t="shared" si="146"/>
        <v>6985.09</v>
      </c>
      <c r="AK466" s="117">
        <f t="shared" si="147"/>
        <v>5.0960392211222089E-2</v>
      </c>
      <c r="AL466" s="67">
        <v>6581</v>
      </c>
      <c r="AM466" s="100">
        <f t="shared" si="148"/>
        <v>4.8012314965455358</v>
      </c>
    </row>
    <row r="467" spans="1:39">
      <c r="A467" s="11">
        <v>2009</v>
      </c>
      <c r="B467" s="13">
        <v>16</v>
      </c>
      <c r="C467">
        <f>VLOOKUP('State Bond Rating'!AA18,Coding!M$3:N$16,2,FALSE)</f>
        <v>2</v>
      </c>
      <c r="D467">
        <f t="shared" si="134"/>
        <v>24</v>
      </c>
      <c r="E467" s="131">
        <f t="shared" si="135"/>
        <v>0.96</v>
      </c>
      <c r="F467">
        <f>VLOOKUP('State Bond Rating'!AB18,Coding!P$3:Q$16,2,FALSE)</f>
        <v>2</v>
      </c>
      <c r="G467" s="126">
        <f t="shared" si="136"/>
        <v>34</v>
      </c>
      <c r="H467" s="129">
        <f t="shared" si="137"/>
        <v>0.97142857142857142</v>
      </c>
      <c r="I467">
        <f>VLOOKUP('State Bond Rating'!AC18,Coding!S$3:T$16,2,FALSE)</f>
        <v>12</v>
      </c>
      <c r="J467" s="126">
        <f t="shared" si="138"/>
        <v>8</v>
      </c>
      <c r="K467" s="99">
        <f t="shared" si="139"/>
        <v>0.42105263157894735</v>
      </c>
      <c r="L467" s="97">
        <f>(E467+H467)/2</f>
        <v>0.96571428571428575</v>
      </c>
      <c r="M467" s="119">
        <v>0</v>
      </c>
      <c r="N467" s="70">
        <v>1</v>
      </c>
      <c r="O467">
        <v>0</v>
      </c>
      <c r="P467">
        <v>0</v>
      </c>
      <c r="Q467" s="89" t="str">
        <f t="shared" si="149"/>
        <v>100</v>
      </c>
      <c r="R467" s="89">
        <v>2</v>
      </c>
      <c r="S467" s="89">
        <f t="shared" si="150"/>
        <v>0</v>
      </c>
      <c r="T467" s="89">
        <f t="shared" si="151"/>
        <v>0</v>
      </c>
      <c r="U467" s="89">
        <f t="shared" si="152"/>
        <v>0</v>
      </c>
      <c r="V467" s="89">
        <f t="shared" si="155"/>
        <v>0</v>
      </c>
      <c r="W467" s="89">
        <f t="shared" si="153"/>
        <v>0</v>
      </c>
      <c r="X467" s="89">
        <v>1</v>
      </c>
      <c r="Y467" s="71">
        <v>5.8</v>
      </c>
      <c r="Z467" s="85">
        <v>39204</v>
      </c>
      <c r="AA467">
        <v>1</v>
      </c>
      <c r="AB467" s="71">
        <v>1</v>
      </c>
      <c r="AC467" s="71">
        <v>1</v>
      </c>
      <c r="AD467" s="93">
        <v>5857</v>
      </c>
      <c r="AE467" s="76">
        <v>2832704</v>
      </c>
      <c r="AF467" s="67">
        <v>123986</v>
      </c>
      <c r="AG467" s="83">
        <v>0</v>
      </c>
      <c r="AH467" s="83">
        <v>0</v>
      </c>
      <c r="AI467" s="93">
        <v>6694630</v>
      </c>
      <c r="AJ467" s="93">
        <f t="shared" si="146"/>
        <v>6694.63</v>
      </c>
      <c r="AK467" s="117">
        <f t="shared" si="147"/>
        <v>5.3995047827980577E-2</v>
      </c>
      <c r="AL467" s="67">
        <v>4227</v>
      </c>
      <c r="AM467" s="100">
        <f t="shared" si="148"/>
        <v>3.4092558837288083</v>
      </c>
    </row>
    <row r="468" spans="1:39">
      <c r="A468" s="11">
        <v>2009</v>
      </c>
      <c r="B468" s="13">
        <v>17</v>
      </c>
      <c r="C468">
        <f>VLOOKUP('State Bond Rating'!AA19,Coding!M$3:N$16,2,FALSE)</f>
        <v>4</v>
      </c>
      <c r="D468">
        <f t="shared" si="134"/>
        <v>22</v>
      </c>
      <c r="E468" s="131">
        <f t="shared" si="135"/>
        <v>0.88</v>
      </c>
      <c r="F468">
        <f>VLOOKUP('State Bond Rating'!AB19,Coding!P$3:Q$16,2,FALSE)</f>
        <v>3</v>
      </c>
      <c r="G468" s="126">
        <f t="shared" si="136"/>
        <v>33</v>
      </c>
      <c r="H468" s="129">
        <f t="shared" si="137"/>
        <v>0.94285714285714284</v>
      </c>
      <c r="I468">
        <f>VLOOKUP('State Bond Rating'!AC19,Coding!S$3:T$16,2,FALSE)</f>
        <v>12</v>
      </c>
      <c r="J468" s="126">
        <f t="shared" si="138"/>
        <v>8</v>
      </c>
      <c r="K468" s="99">
        <f t="shared" si="139"/>
        <v>0.42105263157894735</v>
      </c>
      <c r="L468" s="97">
        <f>(E468+H468)/2</f>
        <v>0.91142857142857148</v>
      </c>
      <c r="M468" s="119">
        <v>0</v>
      </c>
      <c r="N468" s="70">
        <v>1</v>
      </c>
      <c r="O468">
        <v>1</v>
      </c>
      <c r="P468">
        <v>0</v>
      </c>
      <c r="Q468" s="89" t="str">
        <f t="shared" si="149"/>
        <v>110</v>
      </c>
      <c r="R468" s="89">
        <v>2</v>
      </c>
      <c r="S468" s="89">
        <f t="shared" si="150"/>
        <v>0</v>
      </c>
      <c r="T468" s="89">
        <f t="shared" si="151"/>
        <v>0</v>
      </c>
      <c r="U468" s="89">
        <v>1</v>
      </c>
      <c r="V468" s="89">
        <f t="shared" si="155"/>
        <v>0</v>
      </c>
      <c r="W468" s="89">
        <f t="shared" si="153"/>
        <v>0</v>
      </c>
      <c r="X468" s="89">
        <f t="shared" si="145"/>
        <v>1</v>
      </c>
      <c r="Y468" s="71">
        <v>8.6999999999999993</v>
      </c>
      <c r="Z468" s="85">
        <v>32304</v>
      </c>
      <c r="AA468">
        <v>1</v>
      </c>
      <c r="AB468" s="71">
        <v>1</v>
      </c>
      <c r="AC468" s="71">
        <v>1</v>
      </c>
      <c r="AD468" s="93">
        <v>13364</v>
      </c>
      <c r="AE468" s="76">
        <v>4317074</v>
      </c>
      <c r="AF468" s="67">
        <v>156319</v>
      </c>
      <c r="AG468" s="83">
        <v>0</v>
      </c>
      <c r="AH468" s="83">
        <v>0</v>
      </c>
      <c r="AI468" s="93">
        <v>9740886</v>
      </c>
      <c r="AJ468" s="93">
        <f t="shared" si="146"/>
        <v>9740.8860000000004</v>
      </c>
      <c r="AK468" s="117">
        <f t="shared" si="147"/>
        <v>6.2314152470269134E-2</v>
      </c>
      <c r="AL468" s="67">
        <v>2179</v>
      </c>
      <c r="AM468" s="100">
        <f t="shared" si="148"/>
        <v>1.3939444341378848</v>
      </c>
    </row>
    <row r="469" spans="1:39">
      <c r="A469" s="11">
        <v>2009</v>
      </c>
      <c r="B469" s="13">
        <v>18</v>
      </c>
      <c r="C469">
        <v>4</v>
      </c>
      <c r="D469">
        <f t="shared" si="134"/>
        <v>22</v>
      </c>
      <c r="E469" s="131">
        <f t="shared" si="135"/>
        <v>0.88</v>
      </c>
      <c r="F469">
        <f>VLOOKUP('State Bond Rating'!AB20,Coding!P$3:Q$16,2,FALSE)</f>
        <v>5</v>
      </c>
      <c r="G469" s="126">
        <f t="shared" si="136"/>
        <v>31</v>
      </c>
      <c r="H469" s="129">
        <f t="shared" si="137"/>
        <v>0.88571428571428568</v>
      </c>
      <c r="I469">
        <f>VLOOKUP('State Bond Rating'!AC20,Coding!S$3:T$16,2,FALSE)</f>
        <v>4</v>
      </c>
      <c r="J469" s="126">
        <f t="shared" si="138"/>
        <v>16</v>
      </c>
      <c r="K469" s="99">
        <f t="shared" si="139"/>
        <v>0.84210526315789469</v>
      </c>
      <c r="L469" s="97">
        <f t="shared" ref="L469:L477" si="156">(E469+H469+K469)/3</f>
        <v>0.86927318295739342</v>
      </c>
      <c r="M469" s="119">
        <v>0</v>
      </c>
      <c r="N469" s="70">
        <v>0</v>
      </c>
      <c r="O469">
        <v>1</v>
      </c>
      <c r="P469">
        <v>1</v>
      </c>
      <c r="Q469" s="89" t="str">
        <f t="shared" si="149"/>
        <v>011</v>
      </c>
      <c r="R469" s="89">
        <v>2</v>
      </c>
      <c r="S469" s="89">
        <f t="shared" si="150"/>
        <v>0</v>
      </c>
      <c r="T469" s="89">
        <f t="shared" si="151"/>
        <v>0</v>
      </c>
      <c r="U469" s="89">
        <f t="shared" si="152"/>
        <v>0</v>
      </c>
      <c r="V469" s="89">
        <f t="shared" si="155"/>
        <v>1</v>
      </c>
      <c r="W469" s="89">
        <f t="shared" si="153"/>
        <v>0</v>
      </c>
      <c r="X469" s="89">
        <f t="shared" si="145"/>
        <v>1</v>
      </c>
      <c r="Y469" s="71">
        <v>5.0999999999999996</v>
      </c>
      <c r="Z469" s="85">
        <v>36284</v>
      </c>
      <c r="AA469">
        <v>1</v>
      </c>
      <c r="AB469" s="71">
        <v>1</v>
      </c>
      <c r="AC469" s="71">
        <v>1</v>
      </c>
      <c r="AD469" s="93">
        <v>17505</v>
      </c>
      <c r="AE469" s="76">
        <v>4491648</v>
      </c>
      <c r="AF469" s="67">
        <v>210879</v>
      </c>
      <c r="AG469" s="83">
        <v>12</v>
      </c>
      <c r="AH469" s="83">
        <v>12</v>
      </c>
      <c r="AI469" s="93">
        <v>10201931</v>
      </c>
      <c r="AJ469" s="93">
        <f t="shared" si="146"/>
        <v>10201.931</v>
      </c>
      <c r="AK469" s="117">
        <f t="shared" si="147"/>
        <v>4.8378126793089879E-2</v>
      </c>
      <c r="AL469" s="67">
        <v>1524</v>
      </c>
      <c r="AM469" s="100">
        <f t="shared" si="148"/>
        <v>0.72268931472550613</v>
      </c>
    </row>
    <row r="470" spans="1:39">
      <c r="A470" s="11">
        <v>2009</v>
      </c>
      <c r="B470" s="13">
        <v>19</v>
      </c>
      <c r="C470">
        <f>VLOOKUP('State Bond Rating'!AA21,Coding!M$3:N$16,2,FALSE)</f>
        <v>3</v>
      </c>
      <c r="D470">
        <f t="shared" si="134"/>
        <v>23</v>
      </c>
      <c r="E470" s="131">
        <f t="shared" si="135"/>
        <v>0.92</v>
      </c>
      <c r="F470">
        <f>VLOOKUP('State Bond Rating'!AB21,Coding!P$3:Q$16,2,FALSE)</f>
        <v>4</v>
      </c>
      <c r="G470" s="126">
        <f t="shared" si="136"/>
        <v>32</v>
      </c>
      <c r="H470" s="129">
        <f t="shared" si="137"/>
        <v>0.91428571428571426</v>
      </c>
      <c r="I470">
        <f>VLOOKUP('State Bond Rating'!AC21,Coding!S$3:T$16,2,FALSE)</f>
        <v>3</v>
      </c>
      <c r="J470" s="126">
        <f t="shared" si="138"/>
        <v>17</v>
      </c>
      <c r="K470" s="99">
        <f t="shared" si="139"/>
        <v>0.89473684210526316</v>
      </c>
      <c r="L470" s="97">
        <f t="shared" si="156"/>
        <v>0.90967418546365908</v>
      </c>
      <c r="M470" s="119">
        <v>0</v>
      </c>
      <c r="N470" s="70">
        <v>1</v>
      </c>
      <c r="O470">
        <v>1</v>
      </c>
      <c r="P470">
        <v>1</v>
      </c>
      <c r="Q470" s="89" t="str">
        <f t="shared" si="149"/>
        <v>111</v>
      </c>
      <c r="R470" s="89">
        <v>1</v>
      </c>
      <c r="S470" s="89">
        <f t="shared" si="150"/>
        <v>1</v>
      </c>
      <c r="T470" s="89">
        <f t="shared" si="151"/>
        <v>0</v>
      </c>
      <c r="U470" s="89">
        <f t="shared" si="152"/>
        <v>0</v>
      </c>
      <c r="V470" s="89">
        <f t="shared" si="155"/>
        <v>0</v>
      </c>
      <c r="W470" s="89">
        <f t="shared" si="153"/>
        <v>0</v>
      </c>
      <c r="X470" s="89">
        <f t="shared" si="145"/>
        <v>0</v>
      </c>
      <c r="Y470" s="71">
        <v>7.8</v>
      </c>
      <c r="Z470" s="85">
        <v>36952</v>
      </c>
      <c r="AA470">
        <v>1</v>
      </c>
      <c r="AB470" s="71">
        <v>1</v>
      </c>
      <c r="AC470" s="71">
        <v>1</v>
      </c>
      <c r="AD470" s="93">
        <v>5297</v>
      </c>
      <c r="AE470" s="76">
        <v>1329590</v>
      </c>
      <c r="AF470" s="67">
        <v>50405</v>
      </c>
      <c r="AG470" s="83">
        <v>8</v>
      </c>
      <c r="AH470" s="83">
        <v>8</v>
      </c>
      <c r="AI470" s="93">
        <v>3488960</v>
      </c>
      <c r="AJ470" s="93">
        <f t="shared" si="146"/>
        <v>3488.96</v>
      </c>
      <c r="AK470" s="117">
        <f t="shared" si="147"/>
        <v>6.9218529907747253E-2</v>
      </c>
      <c r="AL470" s="67">
        <v>692</v>
      </c>
      <c r="AM470" s="100">
        <f t="shared" si="148"/>
        <v>1.3728796746354528</v>
      </c>
    </row>
    <row r="471" spans="1:39">
      <c r="A471" s="11">
        <v>2009</v>
      </c>
      <c r="B471" s="13">
        <v>20</v>
      </c>
      <c r="C471">
        <f>VLOOKUP('State Bond Rating'!AA22,Coding!M$3:N$16,2,FALSE)</f>
        <v>1</v>
      </c>
      <c r="D471">
        <f t="shared" si="134"/>
        <v>25</v>
      </c>
      <c r="E471" s="131">
        <f t="shared" si="135"/>
        <v>1</v>
      </c>
      <c r="F471">
        <f>VLOOKUP('State Bond Rating'!AB22,Coding!P$3:Q$16,2,FALSE)</f>
        <v>1</v>
      </c>
      <c r="G471" s="126">
        <f t="shared" si="136"/>
        <v>35</v>
      </c>
      <c r="H471" s="129">
        <f t="shared" si="137"/>
        <v>1</v>
      </c>
      <c r="I471">
        <f>VLOOKUP('State Bond Rating'!AC22,Coding!S$3:T$16,2,FALSE)</f>
        <v>1</v>
      </c>
      <c r="J471" s="126">
        <f t="shared" si="138"/>
        <v>19</v>
      </c>
      <c r="K471" s="99">
        <f t="shared" si="139"/>
        <v>1</v>
      </c>
      <c r="L471" s="97">
        <f t="shared" si="156"/>
        <v>1</v>
      </c>
      <c r="M471" s="119">
        <v>0</v>
      </c>
      <c r="N471" s="70">
        <v>1</v>
      </c>
      <c r="O471">
        <v>1</v>
      </c>
      <c r="P471">
        <v>1</v>
      </c>
      <c r="Q471" s="89" t="str">
        <f t="shared" si="149"/>
        <v>111</v>
      </c>
      <c r="R471" s="89">
        <v>1</v>
      </c>
      <c r="S471" s="89">
        <f t="shared" si="150"/>
        <v>1</v>
      </c>
      <c r="T471" s="89">
        <f t="shared" si="151"/>
        <v>0</v>
      </c>
      <c r="U471" s="89">
        <f t="shared" si="152"/>
        <v>0</v>
      </c>
      <c r="V471" s="89">
        <f t="shared" si="155"/>
        <v>0</v>
      </c>
      <c r="W471" s="89">
        <f t="shared" si="153"/>
        <v>0</v>
      </c>
      <c r="X471" s="89">
        <f t="shared" si="145"/>
        <v>0</v>
      </c>
      <c r="Y471" s="71">
        <v>6.2</v>
      </c>
      <c r="Z471" s="85">
        <v>48845</v>
      </c>
      <c r="AA471">
        <v>1</v>
      </c>
      <c r="AB471" s="71">
        <v>1</v>
      </c>
      <c r="AC471" s="71">
        <v>1</v>
      </c>
      <c r="AD471" s="93">
        <v>23473</v>
      </c>
      <c r="AE471" s="76">
        <v>5730388</v>
      </c>
      <c r="AF471" s="67">
        <v>300929</v>
      </c>
      <c r="AG471" s="83">
        <v>0</v>
      </c>
      <c r="AH471" s="83">
        <v>0</v>
      </c>
      <c r="AI471" s="93">
        <v>15285561</v>
      </c>
      <c r="AJ471" s="93">
        <f t="shared" si="146"/>
        <v>15285.561</v>
      </c>
      <c r="AK471" s="117">
        <f t="shared" si="147"/>
        <v>5.0794576129253081E-2</v>
      </c>
      <c r="AL471" s="67">
        <v>799</v>
      </c>
      <c r="AM471" s="100">
        <f t="shared" si="148"/>
        <v>0.26551113385549413</v>
      </c>
    </row>
    <row r="472" spans="1:39">
      <c r="A472" s="11">
        <v>2009</v>
      </c>
      <c r="B472" s="13">
        <v>21</v>
      </c>
      <c r="C472">
        <f>VLOOKUP('State Bond Rating'!AA23,Coding!M$3:N$16,2,FALSE)</f>
        <v>3</v>
      </c>
      <c r="D472">
        <f t="shared" si="134"/>
        <v>23</v>
      </c>
      <c r="E472" s="131">
        <f t="shared" si="135"/>
        <v>0.92</v>
      </c>
      <c r="F472">
        <f>VLOOKUP('State Bond Rating'!AB23,Coding!P$3:Q$16,2,FALSE)</f>
        <v>3</v>
      </c>
      <c r="G472" s="126">
        <f t="shared" si="136"/>
        <v>33</v>
      </c>
      <c r="H472" s="129">
        <f t="shared" si="137"/>
        <v>0.94285714285714284</v>
      </c>
      <c r="I472">
        <f>VLOOKUP('State Bond Rating'!AC23,Coding!S$3:T$16,2,FALSE)</f>
        <v>3</v>
      </c>
      <c r="J472" s="126">
        <f t="shared" si="138"/>
        <v>17</v>
      </c>
      <c r="K472" s="99">
        <f t="shared" si="139"/>
        <v>0.89473684210526316</v>
      </c>
      <c r="L472" s="97">
        <f t="shared" si="156"/>
        <v>0.91919799498746879</v>
      </c>
      <c r="M472" s="119">
        <v>0</v>
      </c>
      <c r="N472" s="70">
        <v>1</v>
      </c>
      <c r="O472">
        <v>1</v>
      </c>
      <c r="P472">
        <v>1</v>
      </c>
      <c r="Q472" s="89" t="str">
        <f t="shared" si="149"/>
        <v>111</v>
      </c>
      <c r="R472" s="89">
        <v>1</v>
      </c>
      <c r="S472" s="89">
        <f t="shared" si="150"/>
        <v>1</v>
      </c>
      <c r="T472" s="89">
        <f t="shared" si="151"/>
        <v>0</v>
      </c>
      <c r="U472" s="89">
        <f t="shared" si="152"/>
        <v>0</v>
      </c>
      <c r="V472" s="89">
        <f t="shared" si="155"/>
        <v>0</v>
      </c>
      <c r="W472" s="89">
        <f t="shared" si="153"/>
        <v>0</v>
      </c>
      <c r="X472" s="89">
        <f t="shared" si="145"/>
        <v>0</v>
      </c>
      <c r="Y472" s="71">
        <v>7.4</v>
      </c>
      <c r="Z472" s="85">
        <v>51412</v>
      </c>
      <c r="AA472">
        <v>1</v>
      </c>
      <c r="AB472" s="71">
        <v>1</v>
      </c>
      <c r="AC472" s="71">
        <v>1</v>
      </c>
      <c r="AD472" s="93">
        <v>74598</v>
      </c>
      <c r="AE472" s="76">
        <v>6517613</v>
      </c>
      <c r="AF472" s="67">
        <v>385698</v>
      </c>
      <c r="AG472" s="83">
        <v>0</v>
      </c>
      <c r="AH472" s="83">
        <v>0</v>
      </c>
      <c r="AI472" s="93">
        <v>19682914</v>
      </c>
      <c r="AJ472" s="93">
        <f t="shared" si="146"/>
        <v>19682.914000000001</v>
      </c>
      <c r="AK472" s="117">
        <f t="shared" si="147"/>
        <v>5.1031931718598489E-2</v>
      </c>
      <c r="AL472" s="67">
        <v>1181</v>
      </c>
      <c r="AM472" s="100">
        <f t="shared" si="148"/>
        <v>0.3061981135499795</v>
      </c>
    </row>
    <row r="473" spans="1:39">
      <c r="A473" s="11">
        <v>2009</v>
      </c>
      <c r="B473" s="13">
        <v>22</v>
      </c>
      <c r="C473">
        <f>VLOOKUP('State Bond Rating'!AA24,Coding!M$3:N$16,2,FALSE)</f>
        <v>4</v>
      </c>
      <c r="D473">
        <f t="shared" si="134"/>
        <v>22</v>
      </c>
      <c r="E473" s="131">
        <f t="shared" si="135"/>
        <v>0.88</v>
      </c>
      <c r="F473">
        <f>VLOOKUP('State Bond Rating'!AB24,Coding!P$3:Q$16,2,FALSE)</f>
        <v>4</v>
      </c>
      <c r="G473" s="126">
        <f t="shared" si="136"/>
        <v>32</v>
      </c>
      <c r="H473" s="129">
        <f t="shared" si="137"/>
        <v>0.91428571428571426</v>
      </c>
      <c r="I473">
        <f>VLOOKUP('State Bond Rating'!AC24,Coding!S$3:T$16,2,FALSE)</f>
        <v>5</v>
      </c>
      <c r="J473" s="126">
        <f t="shared" si="138"/>
        <v>15</v>
      </c>
      <c r="K473" s="99">
        <f t="shared" si="139"/>
        <v>0.78947368421052633</v>
      </c>
      <c r="L473" s="97">
        <f t="shared" si="156"/>
        <v>0.86125313283208016</v>
      </c>
      <c r="M473" s="119">
        <v>0</v>
      </c>
      <c r="N473" s="70">
        <v>1</v>
      </c>
      <c r="O473">
        <v>1</v>
      </c>
      <c r="P473">
        <v>0</v>
      </c>
      <c r="Q473" s="89" t="str">
        <f t="shared" si="149"/>
        <v>110</v>
      </c>
      <c r="R473" s="89">
        <v>2</v>
      </c>
      <c r="S473" s="89">
        <f t="shared" si="150"/>
        <v>0</v>
      </c>
      <c r="T473" s="89">
        <f t="shared" si="151"/>
        <v>0</v>
      </c>
      <c r="U473" s="89">
        <v>1</v>
      </c>
      <c r="V473" s="89">
        <f t="shared" si="155"/>
        <v>0</v>
      </c>
      <c r="W473" s="89">
        <f t="shared" si="153"/>
        <v>0</v>
      </c>
      <c r="X473" s="89">
        <f t="shared" si="145"/>
        <v>1</v>
      </c>
      <c r="Y473" s="71">
        <v>11.6</v>
      </c>
      <c r="Z473" s="85">
        <v>33966</v>
      </c>
      <c r="AA473">
        <v>1</v>
      </c>
      <c r="AB473" s="71">
        <v>1</v>
      </c>
      <c r="AC473" s="71">
        <v>1</v>
      </c>
      <c r="AD473" s="93">
        <v>31686</v>
      </c>
      <c r="AE473" s="76">
        <v>9901591</v>
      </c>
      <c r="AF473" s="67">
        <v>363146</v>
      </c>
      <c r="AG473" s="83">
        <v>6</v>
      </c>
      <c r="AH473" s="83">
        <v>8</v>
      </c>
      <c r="AI473" s="93">
        <v>22757818</v>
      </c>
      <c r="AJ473" s="93">
        <f t="shared" si="146"/>
        <v>22757.817999999999</v>
      </c>
      <c r="AK473" s="117">
        <f t="shared" si="147"/>
        <v>6.2668507983015098E-2</v>
      </c>
      <c r="AL473" s="67">
        <v>2582</v>
      </c>
      <c r="AM473" s="100">
        <f t="shared" si="148"/>
        <v>0.71100879536054373</v>
      </c>
    </row>
    <row r="474" spans="1:39">
      <c r="A474" s="11">
        <v>2009</v>
      </c>
      <c r="B474" s="13">
        <v>23</v>
      </c>
      <c r="C474">
        <f>VLOOKUP('State Bond Rating'!AA25,Coding!M$3:N$16,2,FALSE)</f>
        <v>1</v>
      </c>
      <c r="D474">
        <f t="shared" si="134"/>
        <v>25</v>
      </c>
      <c r="E474" s="131">
        <f t="shared" si="135"/>
        <v>1</v>
      </c>
      <c r="F474">
        <f>VLOOKUP('State Bond Rating'!AB25,Coding!P$3:Q$16,2,FALSE)</f>
        <v>2</v>
      </c>
      <c r="G474" s="126">
        <f t="shared" si="136"/>
        <v>34</v>
      </c>
      <c r="H474" s="129">
        <f t="shared" si="137"/>
        <v>0.97142857142857142</v>
      </c>
      <c r="I474">
        <f>VLOOKUP('State Bond Rating'!AC25,Coding!S$3:T$16,2,FALSE)</f>
        <v>1</v>
      </c>
      <c r="J474" s="126">
        <f t="shared" si="138"/>
        <v>19</v>
      </c>
      <c r="K474" s="99">
        <f t="shared" si="139"/>
        <v>1</v>
      </c>
      <c r="L474" s="97">
        <f t="shared" si="156"/>
        <v>0.99047619047619051</v>
      </c>
      <c r="M474" s="119">
        <v>0</v>
      </c>
      <c r="N474" s="70">
        <v>0</v>
      </c>
      <c r="O474">
        <v>1</v>
      </c>
      <c r="P474">
        <v>1</v>
      </c>
      <c r="Q474" s="89" t="str">
        <f t="shared" si="149"/>
        <v>011</v>
      </c>
      <c r="R474" s="89">
        <v>2</v>
      </c>
      <c r="S474" s="89">
        <f t="shared" si="150"/>
        <v>0</v>
      </c>
      <c r="T474" s="89">
        <f t="shared" si="151"/>
        <v>0</v>
      </c>
      <c r="U474" s="89">
        <f t="shared" si="152"/>
        <v>0</v>
      </c>
      <c r="V474" s="89">
        <f t="shared" si="155"/>
        <v>1</v>
      </c>
      <c r="W474" s="89">
        <f t="shared" si="153"/>
        <v>0</v>
      </c>
      <c r="X474" s="89">
        <f t="shared" si="145"/>
        <v>1</v>
      </c>
      <c r="Y474" s="71">
        <v>7.6</v>
      </c>
      <c r="Z474" s="85">
        <v>40739</v>
      </c>
      <c r="AA474">
        <v>1</v>
      </c>
      <c r="AB474" s="71">
        <v>1</v>
      </c>
      <c r="AC474" s="71">
        <v>1</v>
      </c>
      <c r="AD474" s="93">
        <v>10524</v>
      </c>
      <c r="AE474" s="76">
        <v>5281203</v>
      </c>
      <c r="AF474" s="67">
        <v>258166</v>
      </c>
      <c r="AG474" s="83">
        <v>0</v>
      </c>
      <c r="AH474" s="83">
        <v>0</v>
      </c>
      <c r="AI474" s="93">
        <v>17161299</v>
      </c>
      <c r="AJ474" s="93">
        <f t="shared" si="146"/>
        <v>17161.298999999999</v>
      </c>
      <c r="AK474" s="117">
        <f t="shared" si="147"/>
        <v>6.6473892766669498E-2</v>
      </c>
      <c r="AL474" s="67">
        <v>4895</v>
      </c>
      <c r="AM474" s="100">
        <f t="shared" si="148"/>
        <v>1.8960668717027027</v>
      </c>
    </row>
    <row r="475" spans="1:39">
      <c r="A475" s="11">
        <v>2009</v>
      </c>
      <c r="B475" s="13">
        <v>24</v>
      </c>
      <c r="C475">
        <f>VLOOKUP('State Bond Rating'!AA26,Coding!M$3:N$16,2,FALSE)</f>
        <v>3</v>
      </c>
      <c r="D475">
        <f t="shared" si="134"/>
        <v>23</v>
      </c>
      <c r="E475" s="131">
        <f t="shared" si="135"/>
        <v>0.92</v>
      </c>
      <c r="F475">
        <f>VLOOKUP('State Bond Rating'!AB26,Coding!P$3:Q$16,2,FALSE)</f>
        <v>4</v>
      </c>
      <c r="G475" s="126">
        <f t="shared" si="136"/>
        <v>32</v>
      </c>
      <c r="H475" s="129">
        <f t="shared" si="137"/>
        <v>0.91428571428571426</v>
      </c>
      <c r="I475">
        <f>VLOOKUP('State Bond Rating'!AC26,Coding!S$3:T$16,2,FALSE)</f>
        <v>3</v>
      </c>
      <c r="J475" s="126">
        <f t="shared" si="138"/>
        <v>17</v>
      </c>
      <c r="K475" s="99">
        <f t="shared" si="139"/>
        <v>0.89473684210526316</v>
      </c>
      <c r="L475" s="97">
        <f t="shared" si="156"/>
        <v>0.90967418546365908</v>
      </c>
      <c r="M475" s="119">
        <v>0</v>
      </c>
      <c r="N475" s="70">
        <v>0</v>
      </c>
      <c r="O475">
        <v>1</v>
      </c>
      <c r="P475">
        <v>1</v>
      </c>
      <c r="Q475" s="89" t="str">
        <f t="shared" si="149"/>
        <v>011</v>
      </c>
      <c r="R475" s="89">
        <v>2</v>
      </c>
      <c r="S475" s="89">
        <f t="shared" si="150"/>
        <v>0</v>
      </c>
      <c r="T475" s="89">
        <f t="shared" si="151"/>
        <v>0</v>
      </c>
      <c r="U475" s="89">
        <f t="shared" si="152"/>
        <v>0</v>
      </c>
      <c r="V475" s="89">
        <f t="shared" si="155"/>
        <v>1</v>
      </c>
      <c r="W475" s="89">
        <f t="shared" si="153"/>
        <v>0</v>
      </c>
      <c r="X475" s="89">
        <f t="shared" si="145"/>
        <v>1</v>
      </c>
      <c r="Y475" s="71">
        <v>8.6999999999999993</v>
      </c>
      <c r="Z475" s="85">
        <v>29801</v>
      </c>
      <c r="AA475">
        <v>1</v>
      </c>
      <c r="AB475" s="71">
        <v>1</v>
      </c>
      <c r="AC475" s="71">
        <v>1</v>
      </c>
      <c r="AD475" s="93">
        <v>6189</v>
      </c>
      <c r="AE475" s="76">
        <v>2958774</v>
      </c>
      <c r="AF475" s="67">
        <v>93669</v>
      </c>
      <c r="AG475" s="83">
        <v>0</v>
      </c>
      <c r="AH475" s="83">
        <v>0</v>
      </c>
      <c r="AI475" s="93">
        <v>6490579</v>
      </c>
      <c r="AJ475" s="93">
        <f t="shared" si="146"/>
        <v>6490.5789999999997</v>
      </c>
      <c r="AK475" s="117">
        <f t="shared" si="147"/>
        <v>6.9292711569462678E-2</v>
      </c>
      <c r="AL475" s="67">
        <v>1906</v>
      </c>
      <c r="AM475" s="100">
        <f t="shared" si="148"/>
        <v>2.0348247552552068</v>
      </c>
    </row>
    <row r="476" spans="1:39">
      <c r="A476" s="11">
        <v>2009</v>
      </c>
      <c r="B476" s="13">
        <v>25</v>
      </c>
      <c r="C476">
        <f>VLOOKUP('State Bond Rating'!AA27,Coding!M$3:N$16,2,FALSE)</f>
        <v>1</v>
      </c>
      <c r="D476">
        <f t="shared" si="134"/>
        <v>25</v>
      </c>
      <c r="E476" s="131">
        <f t="shared" si="135"/>
        <v>1</v>
      </c>
      <c r="F476">
        <f>VLOOKUP('State Bond Rating'!AB27,Coding!P$3:Q$16,2,FALSE)</f>
        <v>1</v>
      </c>
      <c r="G476" s="126">
        <f t="shared" si="136"/>
        <v>35</v>
      </c>
      <c r="H476" s="129">
        <f t="shared" si="137"/>
        <v>1</v>
      </c>
      <c r="I476">
        <f>VLOOKUP('State Bond Rating'!AC27,Coding!S$3:T$16,2,FALSE)</f>
        <v>1</v>
      </c>
      <c r="J476" s="126">
        <f t="shared" si="138"/>
        <v>19</v>
      </c>
      <c r="K476" s="99">
        <f t="shared" si="139"/>
        <v>1</v>
      </c>
      <c r="L476" s="97">
        <f t="shared" si="156"/>
        <v>1</v>
      </c>
      <c r="M476" s="119">
        <v>0</v>
      </c>
      <c r="N476" s="70">
        <v>1</v>
      </c>
      <c r="O476">
        <v>0</v>
      </c>
      <c r="P476">
        <v>0</v>
      </c>
      <c r="Q476" s="89" t="str">
        <f t="shared" si="149"/>
        <v>100</v>
      </c>
      <c r="R476" s="89">
        <v>2</v>
      </c>
      <c r="S476" s="89">
        <f t="shared" si="150"/>
        <v>0</v>
      </c>
      <c r="T476" s="89">
        <f t="shared" si="151"/>
        <v>0</v>
      </c>
      <c r="U476" s="89">
        <v>1</v>
      </c>
      <c r="V476" s="89">
        <f t="shared" si="155"/>
        <v>0</v>
      </c>
      <c r="W476" s="89">
        <f t="shared" si="153"/>
        <v>0</v>
      </c>
      <c r="X476" s="89">
        <f t="shared" si="145"/>
        <v>1</v>
      </c>
      <c r="Y476" s="71">
        <v>8</v>
      </c>
      <c r="Z476" s="85">
        <v>36425</v>
      </c>
      <c r="AA476">
        <v>1</v>
      </c>
      <c r="AB476" s="71">
        <v>1</v>
      </c>
      <c r="AC476" s="71">
        <v>1</v>
      </c>
      <c r="AD476" s="93">
        <v>19241</v>
      </c>
      <c r="AE476" s="76">
        <v>5961088</v>
      </c>
      <c r="AF476" s="67">
        <v>250436</v>
      </c>
      <c r="AG476" s="83">
        <v>8</v>
      </c>
      <c r="AH476" s="83">
        <v>8</v>
      </c>
      <c r="AI476" s="93">
        <v>10274618</v>
      </c>
      <c r="AJ476" s="93">
        <f t="shared" si="146"/>
        <v>10274.618</v>
      </c>
      <c r="AK476" s="117">
        <f t="shared" si="147"/>
        <v>4.1026921049689344E-2</v>
      </c>
      <c r="AL476" s="67">
        <v>3485</v>
      </c>
      <c r="AM476" s="100">
        <f t="shared" si="148"/>
        <v>1.3915730965196695</v>
      </c>
    </row>
    <row r="477" spans="1:39">
      <c r="A477" s="11">
        <v>2009</v>
      </c>
      <c r="B477" s="13">
        <v>26</v>
      </c>
      <c r="C477">
        <f>VLOOKUP('State Bond Rating'!AA28,Coding!M$3:N$16,2,FALSE)</f>
        <v>3</v>
      </c>
      <c r="D477">
        <f t="shared" si="134"/>
        <v>23</v>
      </c>
      <c r="E477" s="131">
        <f t="shared" si="135"/>
        <v>0.92</v>
      </c>
      <c r="F477">
        <f>VLOOKUP('State Bond Rating'!AB28,Coding!P$3:Q$16,2,FALSE)</f>
        <v>3</v>
      </c>
      <c r="G477" s="126">
        <f t="shared" si="136"/>
        <v>33</v>
      </c>
      <c r="H477" s="129">
        <f t="shared" si="137"/>
        <v>0.94285714285714284</v>
      </c>
      <c r="I477">
        <f>VLOOKUP('State Bond Rating'!AC28,Coding!S$3:T$16,2,FALSE)</f>
        <v>3</v>
      </c>
      <c r="J477" s="126">
        <f t="shared" si="138"/>
        <v>17</v>
      </c>
      <c r="K477" s="99">
        <f t="shared" si="139"/>
        <v>0.89473684210526316</v>
      </c>
      <c r="L477" s="97">
        <f t="shared" si="156"/>
        <v>0.91919799498746879</v>
      </c>
      <c r="M477" s="119">
        <v>0</v>
      </c>
      <c r="N477" s="70">
        <v>1</v>
      </c>
      <c r="O477">
        <v>2</v>
      </c>
      <c r="P477">
        <v>0</v>
      </c>
      <c r="Q477" s="89" t="str">
        <f t="shared" si="149"/>
        <v>120</v>
      </c>
      <c r="R477" s="89">
        <v>2</v>
      </c>
      <c r="S477" s="89">
        <f t="shared" si="150"/>
        <v>0</v>
      </c>
      <c r="T477" s="89">
        <f t="shared" si="151"/>
        <v>0</v>
      </c>
      <c r="U477" s="89">
        <v>1</v>
      </c>
      <c r="V477" s="89">
        <f t="shared" si="155"/>
        <v>0</v>
      </c>
      <c r="W477" s="89">
        <f t="shared" si="153"/>
        <v>0</v>
      </c>
      <c r="X477" s="89">
        <f t="shared" si="145"/>
        <v>1</v>
      </c>
      <c r="Y477" s="71">
        <v>5.6</v>
      </c>
      <c r="Z477" s="85">
        <v>34318</v>
      </c>
      <c r="AA477">
        <v>1</v>
      </c>
      <c r="AB477" s="71">
        <v>1</v>
      </c>
      <c r="AC477" s="71">
        <v>1</v>
      </c>
      <c r="AD477" s="93">
        <v>4470</v>
      </c>
      <c r="AE477" s="76">
        <v>983982</v>
      </c>
      <c r="AF477" s="67">
        <v>36079</v>
      </c>
      <c r="AG477" s="83">
        <v>8</v>
      </c>
      <c r="AH477" s="83">
        <v>8</v>
      </c>
      <c r="AI477" s="93">
        <v>2407400</v>
      </c>
      <c r="AJ477" s="93">
        <f t="shared" si="146"/>
        <v>2407.4</v>
      </c>
      <c r="AK477" s="117">
        <f t="shared" si="147"/>
        <v>6.6725796169516891E-2</v>
      </c>
      <c r="AL477" s="67">
        <v>1268</v>
      </c>
      <c r="AM477" s="100">
        <f t="shared" si="148"/>
        <v>3.5145098256603564</v>
      </c>
    </row>
    <row r="478" spans="1:39">
      <c r="A478" s="11">
        <v>2009</v>
      </c>
      <c r="B478" s="13">
        <v>27</v>
      </c>
      <c r="C478">
        <f>VLOOKUP('State Bond Rating'!AA29,Coding!M$3:N$16,2,FALSE)</f>
        <v>2</v>
      </c>
      <c r="D478">
        <f t="shared" si="134"/>
        <v>24</v>
      </c>
      <c r="E478" s="131">
        <f t="shared" si="135"/>
        <v>0.96</v>
      </c>
      <c r="F478">
        <f>VLOOKUP('State Bond Rating'!AB29,Coding!P$3:Q$16,2,FALSE)</f>
        <v>12</v>
      </c>
      <c r="G478" s="126">
        <f t="shared" si="136"/>
        <v>24</v>
      </c>
      <c r="H478" s="129">
        <f t="shared" si="137"/>
        <v>0.68571428571428572</v>
      </c>
      <c r="I478">
        <f>VLOOKUP('State Bond Rating'!AC29,Coding!S$3:T$16,2,FALSE)</f>
        <v>12</v>
      </c>
      <c r="J478" s="126">
        <f t="shared" si="138"/>
        <v>8</v>
      </c>
      <c r="K478" s="99">
        <f t="shared" si="139"/>
        <v>0.42105263157894735</v>
      </c>
      <c r="L478" s="97">
        <f>E478</f>
        <v>0.96</v>
      </c>
      <c r="M478" s="119">
        <v>0</v>
      </c>
      <c r="N478" s="70">
        <v>0</v>
      </c>
      <c r="O478">
        <v>3</v>
      </c>
      <c r="P478">
        <v>4</v>
      </c>
      <c r="Q478" s="89" t="str">
        <f t="shared" si="149"/>
        <v>034</v>
      </c>
      <c r="R478" s="89">
        <v>2</v>
      </c>
      <c r="S478" s="89">
        <f t="shared" si="150"/>
        <v>0</v>
      </c>
      <c r="T478" s="89">
        <f t="shared" si="151"/>
        <v>0</v>
      </c>
      <c r="U478" s="89">
        <f t="shared" si="152"/>
        <v>0</v>
      </c>
      <c r="V478" s="89">
        <v>1</v>
      </c>
      <c r="W478" s="89">
        <f t="shared" si="153"/>
        <v>0</v>
      </c>
      <c r="X478" s="89">
        <f t="shared" si="145"/>
        <v>1</v>
      </c>
      <c r="Y478" s="71">
        <v>4.3</v>
      </c>
      <c r="Z478" s="85">
        <v>39226</v>
      </c>
      <c r="AA478">
        <v>1</v>
      </c>
      <c r="AB478" s="71">
        <v>1</v>
      </c>
      <c r="AC478" s="71">
        <v>1</v>
      </c>
      <c r="AD478" s="93">
        <v>2517</v>
      </c>
      <c r="AE478" s="76">
        <v>1812683</v>
      </c>
      <c r="AF478" s="67">
        <v>86961</v>
      </c>
      <c r="AG478" s="83">
        <v>0</v>
      </c>
      <c r="AH478" s="83">
        <v>8</v>
      </c>
      <c r="AI478" s="93">
        <v>4000939</v>
      </c>
      <c r="AJ478" s="93">
        <f t="shared" si="146"/>
        <v>4000.9389999999999</v>
      </c>
      <c r="AK478" s="117">
        <f t="shared" si="147"/>
        <v>4.6008429065903106E-2</v>
      </c>
      <c r="AL478" s="67">
        <v>5295</v>
      </c>
      <c r="AM478" s="100">
        <f t="shared" si="148"/>
        <v>6.0889364197743818</v>
      </c>
    </row>
    <row r="479" spans="1:39">
      <c r="A479" s="11">
        <v>2009</v>
      </c>
      <c r="B479" s="13">
        <v>28</v>
      </c>
      <c r="C479">
        <f>VLOOKUP('State Bond Rating'!AA30,Coding!M$3:N$16,2,FALSE)</f>
        <v>2</v>
      </c>
      <c r="D479">
        <f t="shared" si="134"/>
        <v>24</v>
      </c>
      <c r="E479" s="131">
        <f t="shared" si="135"/>
        <v>0.96</v>
      </c>
      <c r="F479">
        <f>VLOOKUP('State Bond Rating'!AB30,Coding!P$3:Q$16,2,FALSE)</f>
        <v>3</v>
      </c>
      <c r="G479" s="126">
        <f t="shared" si="136"/>
        <v>33</v>
      </c>
      <c r="H479" s="129">
        <f t="shared" si="137"/>
        <v>0.94285714285714284</v>
      </c>
      <c r="I479">
        <f>VLOOKUP('State Bond Rating'!AC30,Coding!S$3:T$16,2,FALSE)</f>
        <v>3</v>
      </c>
      <c r="J479" s="126">
        <f t="shared" si="138"/>
        <v>17</v>
      </c>
      <c r="K479" s="99">
        <f t="shared" si="139"/>
        <v>0.89473684210526316</v>
      </c>
      <c r="L479" s="97">
        <f>(E479+H479+K479)/3</f>
        <v>0.93253132832080199</v>
      </c>
      <c r="M479" s="119">
        <v>0</v>
      </c>
      <c r="N479" s="70">
        <v>0</v>
      </c>
      <c r="O479">
        <v>1</v>
      </c>
      <c r="P479">
        <v>1</v>
      </c>
      <c r="Q479" s="89" t="str">
        <f t="shared" si="149"/>
        <v>011</v>
      </c>
      <c r="R479" s="89">
        <v>2</v>
      </c>
      <c r="S479" s="89">
        <f t="shared" si="150"/>
        <v>0</v>
      </c>
      <c r="T479" s="89">
        <f t="shared" si="151"/>
        <v>0</v>
      </c>
      <c r="U479" s="89">
        <f t="shared" si="152"/>
        <v>0</v>
      </c>
      <c r="V479" s="89">
        <f t="shared" ref="V479:V502" si="157">IF(Q479="011",1,0)</f>
        <v>1</v>
      </c>
      <c r="W479" s="89">
        <f t="shared" si="153"/>
        <v>0</v>
      </c>
      <c r="X479" s="89">
        <f t="shared" si="145"/>
        <v>1</v>
      </c>
      <c r="Y479" s="71">
        <v>9.4</v>
      </c>
      <c r="Z479" s="85">
        <v>36280</v>
      </c>
      <c r="AA479">
        <v>1</v>
      </c>
      <c r="AB479" s="71">
        <v>1</v>
      </c>
      <c r="AC479" s="71">
        <v>1</v>
      </c>
      <c r="AD479" s="93">
        <v>4445</v>
      </c>
      <c r="AE479" s="76">
        <v>2684665</v>
      </c>
      <c r="AF479" s="67">
        <v>120202</v>
      </c>
      <c r="AG479" s="83">
        <v>0</v>
      </c>
      <c r="AH479" s="83">
        <v>0</v>
      </c>
      <c r="AI479" s="93">
        <v>5611626</v>
      </c>
      <c r="AJ479" s="93">
        <f t="shared" si="146"/>
        <v>5611.6260000000002</v>
      </c>
      <c r="AK479" s="117">
        <f t="shared" si="147"/>
        <v>4.6684963644531709E-2</v>
      </c>
      <c r="AL479" s="67">
        <v>274</v>
      </c>
      <c r="AM479" s="100">
        <f t="shared" si="148"/>
        <v>0.22794961814279296</v>
      </c>
    </row>
    <row r="480" spans="1:39">
      <c r="A480" s="11">
        <v>2009</v>
      </c>
      <c r="B480" s="13">
        <v>29</v>
      </c>
      <c r="C480">
        <f>VLOOKUP('State Bond Rating'!AA31,Coding!M$3:N$16,2,FALSE)</f>
        <v>3</v>
      </c>
      <c r="D480">
        <f t="shared" si="134"/>
        <v>23</v>
      </c>
      <c r="E480" s="131">
        <f t="shared" si="135"/>
        <v>0.92</v>
      </c>
      <c r="F480">
        <f>VLOOKUP('State Bond Rating'!AB31,Coding!P$3:Q$16,2,FALSE)</f>
        <v>3</v>
      </c>
      <c r="G480" s="126">
        <f t="shared" si="136"/>
        <v>33</v>
      </c>
      <c r="H480" s="129">
        <f t="shared" si="137"/>
        <v>0.94285714285714284</v>
      </c>
      <c r="I480">
        <f>VLOOKUP('State Bond Rating'!AC31,Coding!S$3:T$16,2,FALSE)</f>
        <v>3</v>
      </c>
      <c r="J480" s="126">
        <f t="shared" si="138"/>
        <v>17</v>
      </c>
      <c r="K480" s="99">
        <f t="shared" si="139"/>
        <v>0.89473684210526316</v>
      </c>
      <c r="L480" s="97">
        <f>(E480+H480+K480)/3</f>
        <v>0.91919799498746879</v>
      </c>
      <c r="M480" s="119">
        <v>0</v>
      </c>
      <c r="N480" s="70">
        <v>1</v>
      </c>
      <c r="O480">
        <v>1</v>
      </c>
      <c r="P480">
        <v>1</v>
      </c>
      <c r="Q480" s="89" t="str">
        <f t="shared" si="149"/>
        <v>111</v>
      </c>
      <c r="R480" s="89">
        <v>1</v>
      </c>
      <c r="S480" s="89">
        <f t="shared" si="150"/>
        <v>1</v>
      </c>
      <c r="T480" s="89">
        <f t="shared" si="151"/>
        <v>0</v>
      </c>
      <c r="U480" s="89">
        <f t="shared" si="152"/>
        <v>0</v>
      </c>
      <c r="V480" s="89">
        <f t="shared" si="157"/>
        <v>0</v>
      </c>
      <c r="W480" s="89">
        <f t="shared" si="153"/>
        <v>0</v>
      </c>
      <c r="X480" s="89">
        <f t="shared" si="145"/>
        <v>0</v>
      </c>
      <c r="Y480" s="71">
        <v>5.0999999999999996</v>
      </c>
      <c r="Z480" s="85">
        <v>45742</v>
      </c>
      <c r="AA480">
        <v>1</v>
      </c>
      <c r="AB480" s="71">
        <v>1</v>
      </c>
      <c r="AC480" s="71">
        <v>1</v>
      </c>
      <c r="AD480" s="93">
        <v>8412</v>
      </c>
      <c r="AE480" s="76">
        <v>1316102</v>
      </c>
      <c r="AF480" s="67">
        <v>62205</v>
      </c>
      <c r="AG480" s="83">
        <v>0</v>
      </c>
      <c r="AH480" s="83">
        <v>0</v>
      </c>
      <c r="AI480" s="93">
        <v>2125722</v>
      </c>
      <c r="AJ480" s="93">
        <f t="shared" si="146"/>
        <v>2125.7220000000002</v>
      </c>
      <c r="AK480" s="117">
        <f t="shared" si="147"/>
        <v>3.4172847841813361E-2</v>
      </c>
      <c r="AL480" s="67">
        <v>130</v>
      </c>
      <c r="AM480" s="100">
        <f t="shared" si="148"/>
        <v>0.20898641588296762</v>
      </c>
    </row>
    <row r="481" spans="1:39">
      <c r="A481" s="11">
        <v>2009</v>
      </c>
      <c r="B481" s="13">
        <v>30</v>
      </c>
      <c r="C481">
        <f>VLOOKUP('State Bond Rating'!AA32,Coding!M$3:N$16,2,FALSE)</f>
        <v>3</v>
      </c>
      <c r="D481">
        <f t="shared" si="134"/>
        <v>23</v>
      </c>
      <c r="E481" s="131">
        <f t="shared" si="135"/>
        <v>0.92</v>
      </c>
      <c r="F481">
        <f>VLOOKUP('State Bond Rating'!AB32,Coding!P$3:Q$16,2,FALSE)</f>
        <v>4</v>
      </c>
      <c r="G481" s="126">
        <f t="shared" si="136"/>
        <v>32</v>
      </c>
      <c r="H481" s="129">
        <f t="shared" si="137"/>
        <v>0.91428571428571426</v>
      </c>
      <c r="I481">
        <f>VLOOKUP('State Bond Rating'!AC32,Coding!S$3:T$16,2,FALSE)</f>
        <v>4</v>
      </c>
      <c r="J481" s="126">
        <f t="shared" si="138"/>
        <v>16</v>
      </c>
      <c r="K481" s="99">
        <f t="shared" si="139"/>
        <v>0.84210526315789469</v>
      </c>
      <c r="L481" s="97">
        <f>(E481+H481+K481)/3</f>
        <v>0.89213032581453644</v>
      </c>
      <c r="M481" s="119">
        <v>0</v>
      </c>
      <c r="N481" s="70">
        <v>1</v>
      </c>
      <c r="O481">
        <v>1</v>
      </c>
      <c r="P481">
        <v>1</v>
      </c>
      <c r="Q481" s="89" t="str">
        <f t="shared" si="149"/>
        <v>111</v>
      </c>
      <c r="R481" s="89">
        <v>1</v>
      </c>
      <c r="S481" s="89">
        <f t="shared" si="150"/>
        <v>1</v>
      </c>
      <c r="T481" s="89">
        <f t="shared" si="151"/>
        <v>0</v>
      </c>
      <c r="U481" s="89">
        <f t="shared" si="152"/>
        <v>0</v>
      </c>
      <c r="V481" s="89">
        <f t="shared" si="157"/>
        <v>0</v>
      </c>
      <c r="W481" s="89">
        <f t="shared" si="153"/>
        <v>0</v>
      </c>
      <c r="X481" s="89">
        <f t="shared" si="145"/>
        <v>0</v>
      </c>
      <c r="Y481" s="71">
        <v>7.3</v>
      </c>
      <c r="Z481" s="85">
        <v>50567</v>
      </c>
      <c r="AA481">
        <v>1</v>
      </c>
      <c r="AB481" s="71">
        <v>1</v>
      </c>
      <c r="AC481" s="71">
        <v>1</v>
      </c>
      <c r="AD481" s="93">
        <v>56898</v>
      </c>
      <c r="AE481" s="76">
        <v>8755602</v>
      </c>
      <c r="AF481" s="67">
        <v>482143</v>
      </c>
      <c r="AG481" s="83">
        <v>0</v>
      </c>
      <c r="AH481" s="83">
        <v>0</v>
      </c>
      <c r="AI481" s="93">
        <v>27186553</v>
      </c>
      <c r="AJ481" s="93">
        <f t="shared" si="146"/>
        <v>27186.553</v>
      </c>
      <c r="AK481" s="117">
        <f t="shared" si="147"/>
        <v>5.638690803350873E-2</v>
      </c>
      <c r="AL481" s="67">
        <v>820</v>
      </c>
      <c r="AM481" s="100">
        <f t="shared" si="148"/>
        <v>0.17007402368177077</v>
      </c>
    </row>
    <row r="482" spans="1:39">
      <c r="A482" s="11">
        <v>2009</v>
      </c>
      <c r="B482" s="13">
        <v>31</v>
      </c>
      <c r="C482">
        <f>VLOOKUP('State Bond Rating'!AA33,Coding!M$3:N$16,2,FALSE)</f>
        <v>2</v>
      </c>
      <c r="D482">
        <f t="shared" si="134"/>
        <v>24</v>
      </c>
      <c r="E482" s="131">
        <f t="shared" si="135"/>
        <v>0.96</v>
      </c>
      <c r="F482">
        <f>VLOOKUP('State Bond Rating'!AB33,Coding!P$3:Q$16,2,FALSE)</f>
        <v>2</v>
      </c>
      <c r="G482" s="126">
        <f t="shared" si="136"/>
        <v>34</v>
      </c>
      <c r="H482" s="129">
        <f t="shared" si="137"/>
        <v>0.97142857142857142</v>
      </c>
      <c r="I482">
        <f>VLOOKUP('State Bond Rating'!AC33,Coding!S$3:T$16,2,FALSE)</f>
        <v>12</v>
      </c>
      <c r="J482" s="126">
        <f t="shared" si="138"/>
        <v>8</v>
      </c>
      <c r="K482" s="99">
        <f t="shared" si="139"/>
        <v>0.42105263157894735</v>
      </c>
      <c r="L482" s="97">
        <f>(E482+H482)/2</f>
        <v>0.96571428571428575</v>
      </c>
      <c r="M482" s="119">
        <v>0</v>
      </c>
      <c r="N482" s="70">
        <v>1</v>
      </c>
      <c r="O482">
        <v>1</v>
      </c>
      <c r="P482">
        <v>1</v>
      </c>
      <c r="Q482" s="89" t="str">
        <f t="shared" si="149"/>
        <v>111</v>
      </c>
      <c r="R482" s="89">
        <v>1</v>
      </c>
      <c r="S482" s="89">
        <f t="shared" si="150"/>
        <v>1</v>
      </c>
      <c r="T482" s="89">
        <f t="shared" si="151"/>
        <v>0</v>
      </c>
      <c r="U482" s="89">
        <f t="shared" si="152"/>
        <v>0</v>
      </c>
      <c r="V482" s="89">
        <f t="shared" si="157"/>
        <v>0</v>
      </c>
      <c r="W482" s="89">
        <f t="shared" si="153"/>
        <v>0</v>
      </c>
      <c r="X482" s="89">
        <f t="shared" si="145"/>
        <v>0</v>
      </c>
      <c r="Y482" s="71">
        <v>5.0999999999999996</v>
      </c>
      <c r="Z482" s="85">
        <v>32523</v>
      </c>
      <c r="AA482">
        <v>1</v>
      </c>
      <c r="AB482" s="71">
        <v>1</v>
      </c>
      <c r="AC482" s="71">
        <v>1</v>
      </c>
      <c r="AD482" s="93">
        <v>8002</v>
      </c>
      <c r="AE482" s="76">
        <v>2036802</v>
      </c>
      <c r="AF482" s="67">
        <v>82838</v>
      </c>
      <c r="AG482" s="83">
        <v>0</v>
      </c>
      <c r="AH482" s="83">
        <v>0</v>
      </c>
      <c r="AI482" s="93">
        <v>4817277</v>
      </c>
      <c r="AJ482" s="93">
        <f t="shared" si="146"/>
        <v>4817.277</v>
      </c>
      <c r="AK482" s="117">
        <f t="shared" si="147"/>
        <v>5.8152985344890024E-2</v>
      </c>
      <c r="AL482" s="67">
        <v>809</v>
      </c>
      <c r="AM482" s="100">
        <f t="shared" si="148"/>
        <v>0.97660493976194496</v>
      </c>
    </row>
    <row r="483" spans="1:39">
      <c r="A483" s="11">
        <v>2009</v>
      </c>
      <c r="B483" s="13">
        <v>32</v>
      </c>
      <c r="C483">
        <f>VLOOKUP('State Bond Rating'!AA34,Coding!M$3:N$16,2,FALSE)</f>
        <v>3</v>
      </c>
      <c r="D483">
        <f t="shared" si="134"/>
        <v>23</v>
      </c>
      <c r="E483" s="131">
        <f t="shared" si="135"/>
        <v>0.92</v>
      </c>
      <c r="F483">
        <f>VLOOKUP('State Bond Rating'!AB34,Coding!P$3:Q$16,2,FALSE)</f>
        <v>4</v>
      </c>
      <c r="G483" s="126">
        <f t="shared" si="136"/>
        <v>32</v>
      </c>
      <c r="H483" s="129">
        <f t="shared" si="137"/>
        <v>0.91428571428571426</v>
      </c>
      <c r="I483">
        <f>VLOOKUP('State Bond Rating'!AC34,Coding!S$3:T$16,2,FALSE)</f>
        <v>4</v>
      </c>
      <c r="J483" s="126">
        <f t="shared" si="138"/>
        <v>16</v>
      </c>
      <c r="K483" s="99">
        <f t="shared" si="139"/>
        <v>0.84210526315789469</v>
      </c>
      <c r="L483" s="97">
        <f>(E483+H483+K483)/3</f>
        <v>0.89213032581453644</v>
      </c>
      <c r="M483" s="119">
        <v>0</v>
      </c>
      <c r="N483" s="70">
        <v>1</v>
      </c>
      <c r="O483">
        <v>1</v>
      </c>
      <c r="P483">
        <v>1</v>
      </c>
      <c r="Q483" s="89" t="str">
        <f t="shared" si="149"/>
        <v>111</v>
      </c>
      <c r="R483" s="89">
        <v>1</v>
      </c>
      <c r="S483" s="89">
        <f t="shared" si="150"/>
        <v>1</v>
      </c>
      <c r="T483" s="89">
        <f t="shared" si="151"/>
        <v>0</v>
      </c>
      <c r="U483" s="89">
        <f t="shared" si="152"/>
        <v>0</v>
      </c>
      <c r="V483" s="89">
        <f t="shared" si="157"/>
        <v>0</v>
      </c>
      <c r="W483" s="89">
        <f t="shared" si="153"/>
        <v>0</v>
      </c>
      <c r="X483" s="89">
        <f t="shared" si="145"/>
        <v>0</v>
      </c>
      <c r="Y483" s="71">
        <v>7</v>
      </c>
      <c r="Z483" s="85">
        <v>46916</v>
      </c>
      <c r="AA483">
        <v>1</v>
      </c>
      <c r="AB483" s="71">
        <v>1</v>
      </c>
      <c r="AC483" s="71">
        <v>1</v>
      </c>
      <c r="AD483" s="93">
        <v>122652</v>
      </c>
      <c r="AE483" s="76">
        <v>19307066</v>
      </c>
      <c r="AF483" s="67">
        <v>1148407</v>
      </c>
      <c r="AG483" s="83">
        <v>0</v>
      </c>
      <c r="AH483" s="83">
        <v>0</v>
      </c>
      <c r="AI483" s="93">
        <v>64756423</v>
      </c>
      <c r="AJ483" s="93">
        <f t="shared" si="146"/>
        <v>64756.423000000003</v>
      </c>
      <c r="AK483" s="117">
        <f t="shared" si="147"/>
        <v>5.6388042740944631E-2</v>
      </c>
      <c r="AL483" s="67">
        <v>2011</v>
      </c>
      <c r="AM483" s="100">
        <f t="shared" si="148"/>
        <v>0.17511213359026895</v>
      </c>
    </row>
    <row r="484" spans="1:39">
      <c r="A484" s="11">
        <v>2009</v>
      </c>
      <c r="B484" s="13">
        <v>33</v>
      </c>
      <c r="C484">
        <f>VLOOKUP('State Bond Rating'!AA35,Coding!M$3:N$16,2,FALSE)</f>
        <v>1</v>
      </c>
      <c r="D484">
        <f t="shared" si="134"/>
        <v>25</v>
      </c>
      <c r="E484" s="131">
        <f t="shared" si="135"/>
        <v>1</v>
      </c>
      <c r="F484">
        <f>VLOOKUP('State Bond Rating'!AB35,Coding!P$3:Q$16,2,FALSE)</f>
        <v>1</v>
      </c>
      <c r="G484" s="126">
        <f t="shared" si="136"/>
        <v>35</v>
      </c>
      <c r="H484" s="129">
        <f t="shared" si="137"/>
        <v>1</v>
      </c>
      <c r="I484">
        <f>VLOOKUP('State Bond Rating'!AC35,Coding!S$3:T$16,2,FALSE)</f>
        <v>1</v>
      </c>
      <c r="J484" s="126">
        <f t="shared" si="138"/>
        <v>19</v>
      </c>
      <c r="K484" s="99">
        <f t="shared" si="139"/>
        <v>1</v>
      </c>
      <c r="L484" s="97">
        <f>(E484+H484+K484)/3</f>
        <v>1</v>
      </c>
      <c r="M484" s="119">
        <v>0</v>
      </c>
      <c r="N484" s="70">
        <v>1</v>
      </c>
      <c r="O484">
        <v>1</v>
      </c>
      <c r="P484">
        <v>1</v>
      </c>
      <c r="Q484" s="89" t="str">
        <f t="shared" si="149"/>
        <v>111</v>
      </c>
      <c r="R484" s="89">
        <v>1</v>
      </c>
      <c r="S484" s="89">
        <f t="shared" si="150"/>
        <v>1</v>
      </c>
      <c r="T484" s="89">
        <f t="shared" si="151"/>
        <v>0</v>
      </c>
      <c r="U484" s="89">
        <f t="shared" si="152"/>
        <v>0</v>
      </c>
      <c r="V484" s="89">
        <f t="shared" si="157"/>
        <v>0</v>
      </c>
      <c r="W484" s="89">
        <f t="shared" si="153"/>
        <v>0</v>
      </c>
      <c r="X484" s="89">
        <f t="shared" si="145"/>
        <v>0</v>
      </c>
      <c r="Y484" s="71">
        <v>9.6999999999999993</v>
      </c>
      <c r="Z484" s="85">
        <v>35840</v>
      </c>
      <c r="AA484">
        <v>1</v>
      </c>
      <c r="AB484" s="71">
        <v>1</v>
      </c>
      <c r="AC484" s="71">
        <v>1</v>
      </c>
      <c r="AD484" s="93">
        <v>19911</v>
      </c>
      <c r="AE484" s="76">
        <v>9449566</v>
      </c>
      <c r="AF484" s="67">
        <v>407846</v>
      </c>
      <c r="AG484" s="83">
        <v>0</v>
      </c>
      <c r="AH484" s="83">
        <v>0</v>
      </c>
      <c r="AI484" s="93">
        <v>20525663</v>
      </c>
      <c r="AJ484" s="93">
        <f t="shared" si="146"/>
        <v>20525.663</v>
      </c>
      <c r="AK484" s="117">
        <f t="shared" si="147"/>
        <v>5.0326993522064704E-2</v>
      </c>
      <c r="AL484" s="67">
        <v>4176</v>
      </c>
      <c r="AM484" s="100">
        <f t="shared" si="148"/>
        <v>1.023915889821158</v>
      </c>
    </row>
    <row r="485" spans="1:39">
      <c r="A485" s="11">
        <v>2009</v>
      </c>
      <c r="B485" s="13">
        <v>34</v>
      </c>
      <c r="C485">
        <f>VLOOKUP('State Bond Rating'!AA36,Coding!M$3:N$16,2,FALSE)</f>
        <v>2</v>
      </c>
      <c r="D485">
        <f t="shared" si="134"/>
        <v>24</v>
      </c>
      <c r="E485" s="131">
        <f t="shared" si="135"/>
        <v>0.96</v>
      </c>
      <c r="F485">
        <f>VLOOKUP('State Bond Rating'!AB36,Coding!P$3:Q$16,2,FALSE)</f>
        <v>3</v>
      </c>
      <c r="G485" s="126">
        <f t="shared" si="136"/>
        <v>33</v>
      </c>
      <c r="H485" s="129">
        <f t="shared" si="137"/>
        <v>0.94285714285714284</v>
      </c>
      <c r="I485">
        <f>VLOOKUP('State Bond Rating'!AC36,Coding!S$3:T$16,2,FALSE)</f>
        <v>12</v>
      </c>
      <c r="J485" s="126">
        <f t="shared" si="138"/>
        <v>8</v>
      </c>
      <c r="K485" s="99">
        <f t="shared" si="139"/>
        <v>0.42105263157894735</v>
      </c>
      <c r="L485" s="97">
        <f>(E485+H485)/2</f>
        <v>0.9514285714285714</v>
      </c>
      <c r="M485" s="119">
        <v>0</v>
      </c>
      <c r="N485" s="70">
        <v>0</v>
      </c>
      <c r="O485">
        <v>0</v>
      </c>
      <c r="P485">
        <v>0</v>
      </c>
      <c r="Q485" s="89" t="str">
        <f t="shared" si="149"/>
        <v>000</v>
      </c>
      <c r="R485" s="89">
        <v>0</v>
      </c>
      <c r="S485" s="89">
        <f t="shared" si="150"/>
        <v>0</v>
      </c>
      <c r="T485" s="89">
        <f t="shared" si="151"/>
        <v>1</v>
      </c>
      <c r="U485" s="89">
        <f t="shared" si="152"/>
        <v>0</v>
      </c>
      <c r="V485" s="89">
        <f t="shared" si="157"/>
        <v>0</v>
      </c>
      <c r="W485" s="89">
        <f t="shared" si="153"/>
        <v>0</v>
      </c>
      <c r="X485" s="89">
        <f t="shared" si="145"/>
        <v>0</v>
      </c>
      <c r="Y485" s="71">
        <v>4.2</v>
      </c>
      <c r="Z485" s="85">
        <v>40134</v>
      </c>
      <c r="AA485">
        <v>1</v>
      </c>
      <c r="AB485" s="71">
        <v>1</v>
      </c>
      <c r="AC485" s="71">
        <v>1</v>
      </c>
      <c r="AD485" s="93">
        <v>1888</v>
      </c>
      <c r="AE485" s="76">
        <v>664968</v>
      </c>
      <c r="AF485" s="67">
        <v>32489</v>
      </c>
      <c r="AG485" s="83">
        <v>0</v>
      </c>
      <c r="AH485" s="83">
        <v>0</v>
      </c>
      <c r="AI485" s="93">
        <v>2414494</v>
      </c>
      <c r="AJ485" s="93">
        <f t="shared" si="146"/>
        <v>2414.4940000000001</v>
      </c>
      <c r="AK485" s="117">
        <f t="shared" si="147"/>
        <v>7.4317276616701039E-2</v>
      </c>
      <c r="AL485" s="67">
        <v>2873</v>
      </c>
      <c r="AM485" s="100">
        <f t="shared" si="148"/>
        <v>8.8429930130197913</v>
      </c>
    </row>
    <row r="486" spans="1:39">
      <c r="A486" s="11">
        <v>2009</v>
      </c>
      <c r="B486" s="13">
        <v>35</v>
      </c>
      <c r="C486">
        <f>VLOOKUP('State Bond Rating'!AA37,Coding!M$3:N$16,2,FALSE)</f>
        <v>2</v>
      </c>
      <c r="D486">
        <f t="shared" si="134"/>
        <v>24</v>
      </c>
      <c r="E486" s="131">
        <f t="shared" si="135"/>
        <v>0.96</v>
      </c>
      <c r="F486">
        <f>VLOOKUP('State Bond Rating'!AB37,Coding!P$3:Q$16,2,FALSE)</f>
        <v>3</v>
      </c>
      <c r="G486" s="126">
        <f t="shared" si="136"/>
        <v>33</v>
      </c>
      <c r="H486" s="129">
        <f t="shared" si="137"/>
        <v>0.94285714285714284</v>
      </c>
      <c r="I486">
        <f>VLOOKUP('State Bond Rating'!AC37,Coding!S$3:T$16,2,FALSE)</f>
        <v>3</v>
      </c>
      <c r="J486" s="126">
        <f t="shared" si="138"/>
        <v>17</v>
      </c>
      <c r="K486" s="99">
        <f t="shared" si="139"/>
        <v>0.89473684210526316</v>
      </c>
      <c r="L486" s="97">
        <f t="shared" ref="L486:L491" si="158">(E486+H486+K486)/3</f>
        <v>0.93253132832080199</v>
      </c>
      <c r="M486" s="119">
        <v>0</v>
      </c>
      <c r="N486" s="70">
        <v>1</v>
      </c>
      <c r="O486">
        <v>1</v>
      </c>
      <c r="P486">
        <v>0</v>
      </c>
      <c r="Q486" s="89" t="str">
        <f t="shared" si="149"/>
        <v>110</v>
      </c>
      <c r="R486" s="89">
        <v>2</v>
      </c>
      <c r="S486" s="89">
        <f t="shared" si="150"/>
        <v>0</v>
      </c>
      <c r="T486" s="89">
        <f t="shared" si="151"/>
        <v>0</v>
      </c>
      <c r="U486" s="89">
        <v>1</v>
      </c>
      <c r="V486" s="89">
        <f t="shared" si="157"/>
        <v>0</v>
      </c>
      <c r="W486" s="89">
        <f t="shared" si="153"/>
        <v>0</v>
      </c>
      <c r="X486" s="89">
        <f t="shared" si="145"/>
        <v>1</v>
      </c>
      <c r="Y486" s="71">
        <v>8.8000000000000007</v>
      </c>
      <c r="Z486" s="85">
        <v>35610</v>
      </c>
      <c r="AA486">
        <v>1</v>
      </c>
      <c r="AB486" s="71">
        <v>1</v>
      </c>
      <c r="AC486" s="71">
        <v>1</v>
      </c>
      <c r="AD486" s="93">
        <v>29091</v>
      </c>
      <c r="AE486" s="76">
        <v>11528896</v>
      </c>
      <c r="AF486" s="67">
        <v>479526</v>
      </c>
      <c r="AG486" s="83">
        <v>8</v>
      </c>
      <c r="AH486" s="83">
        <v>8</v>
      </c>
      <c r="AI486" s="93">
        <v>23920056</v>
      </c>
      <c r="AJ486" s="93">
        <f t="shared" si="146"/>
        <v>23920.056</v>
      </c>
      <c r="AK486" s="117">
        <f t="shared" si="147"/>
        <v>4.9882709175310617E-2</v>
      </c>
      <c r="AL486" s="67">
        <v>3281</v>
      </c>
      <c r="AM486" s="100">
        <f t="shared" si="148"/>
        <v>0.68421733128130702</v>
      </c>
    </row>
    <row r="487" spans="1:39">
      <c r="A487" s="11">
        <v>2009</v>
      </c>
      <c r="B487" s="13">
        <v>36</v>
      </c>
      <c r="C487">
        <f>VLOOKUP('State Bond Rating'!AA38,Coding!M$3:N$16,2,FALSE)</f>
        <v>2</v>
      </c>
      <c r="D487">
        <f t="shared" si="134"/>
        <v>24</v>
      </c>
      <c r="E487" s="131">
        <f t="shared" si="135"/>
        <v>0.96</v>
      </c>
      <c r="F487">
        <f>VLOOKUP('State Bond Rating'!AB38,Coding!P$3:Q$16,2,FALSE)</f>
        <v>4</v>
      </c>
      <c r="G487" s="126">
        <f t="shared" si="136"/>
        <v>32</v>
      </c>
      <c r="H487" s="129">
        <f t="shared" si="137"/>
        <v>0.91428571428571426</v>
      </c>
      <c r="I487">
        <f>VLOOKUP('State Bond Rating'!AC38,Coding!S$3:T$16,2,FALSE)</f>
        <v>3</v>
      </c>
      <c r="J487" s="126">
        <f t="shared" si="138"/>
        <v>17</v>
      </c>
      <c r="K487" s="99">
        <f t="shared" si="139"/>
        <v>0.89473684210526316</v>
      </c>
      <c r="L487" s="97">
        <f t="shared" si="158"/>
        <v>0.9230075187969925</v>
      </c>
      <c r="M487" s="119">
        <v>0</v>
      </c>
      <c r="N487" s="70">
        <v>1</v>
      </c>
      <c r="O487">
        <v>0</v>
      </c>
      <c r="P487">
        <v>0</v>
      </c>
      <c r="Q487" s="89" t="str">
        <f t="shared" si="149"/>
        <v>100</v>
      </c>
      <c r="R487" s="89">
        <v>2</v>
      </c>
      <c r="S487" s="89">
        <f t="shared" si="150"/>
        <v>0</v>
      </c>
      <c r="T487" s="89">
        <f t="shared" si="151"/>
        <v>0</v>
      </c>
      <c r="U487" s="89">
        <v>1</v>
      </c>
      <c r="V487" s="89">
        <f t="shared" si="157"/>
        <v>0</v>
      </c>
      <c r="W487" s="89">
        <f t="shared" si="153"/>
        <v>0</v>
      </c>
      <c r="X487" s="89">
        <f t="shared" si="145"/>
        <v>1</v>
      </c>
      <c r="Y487" s="71">
        <v>5</v>
      </c>
      <c r="Z487" s="85">
        <v>34920</v>
      </c>
      <c r="AA487">
        <v>1</v>
      </c>
      <c r="AB487" s="71">
        <v>1</v>
      </c>
      <c r="AC487" s="71">
        <v>1</v>
      </c>
      <c r="AD487" s="93">
        <v>9855</v>
      </c>
      <c r="AE487" s="76">
        <v>3717572</v>
      </c>
      <c r="AF487" s="67">
        <v>143648</v>
      </c>
      <c r="AG487" s="83">
        <v>12</v>
      </c>
      <c r="AH487" s="83">
        <v>12</v>
      </c>
      <c r="AI487" s="93">
        <v>8192191</v>
      </c>
      <c r="AJ487" s="93">
        <f t="shared" si="146"/>
        <v>8192.1910000000007</v>
      </c>
      <c r="AK487" s="117">
        <f t="shared" si="147"/>
        <v>5.702962101804411E-2</v>
      </c>
      <c r="AL487" s="67">
        <v>1460</v>
      </c>
      <c r="AM487" s="100">
        <f t="shared" si="148"/>
        <v>1.0163733570951214</v>
      </c>
    </row>
    <row r="488" spans="1:39">
      <c r="A488" s="11">
        <v>2009</v>
      </c>
      <c r="B488" s="13">
        <v>37</v>
      </c>
      <c r="C488">
        <f>VLOOKUP('State Bond Rating'!AA39,Coding!M$3:N$16,2,FALSE)</f>
        <v>3</v>
      </c>
      <c r="D488">
        <f t="shared" si="134"/>
        <v>23</v>
      </c>
      <c r="E488" s="131">
        <f t="shared" si="135"/>
        <v>0.92</v>
      </c>
      <c r="F488">
        <f>VLOOKUP('State Bond Rating'!AB39,Coding!P$3:Q$16,2,FALSE)</f>
        <v>3</v>
      </c>
      <c r="G488" s="126">
        <f t="shared" si="136"/>
        <v>33</v>
      </c>
      <c r="H488" s="129">
        <f t="shared" si="137"/>
        <v>0.94285714285714284</v>
      </c>
      <c r="I488">
        <f>VLOOKUP('State Bond Rating'!AC39,Coding!S$3:T$16,2,FALSE)</f>
        <v>3</v>
      </c>
      <c r="J488" s="126">
        <f t="shared" si="138"/>
        <v>17</v>
      </c>
      <c r="K488" s="99">
        <f t="shared" si="139"/>
        <v>0.89473684210526316</v>
      </c>
      <c r="L488" s="97">
        <f t="shared" si="158"/>
        <v>0.91919799498746879</v>
      </c>
      <c r="M488" s="119">
        <v>0</v>
      </c>
      <c r="N488" s="70">
        <v>1</v>
      </c>
      <c r="O488">
        <v>1</v>
      </c>
      <c r="P488">
        <v>1</v>
      </c>
      <c r="Q488" s="89" t="str">
        <f t="shared" si="149"/>
        <v>111</v>
      </c>
      <c r="R488" s="89">
        <v>1</v>
      </c>
      <c r="S488" s="89">
        <f t="shared" si="150"/>
        <v>1</v>
      </c>
      <c r="T488" s="89">
        <f t="shared" si="151"/>
        <v>0</v>
      </c>
      <c r="U488" s="89">
        <f t="shared" si="152"/>
        <v>0</v>
      </c>
      <c r="V488" s="89">
        <f t="shared" si="157"/>
        <v>0</v>
      </c>
      <c r="W488" s="89">
        <f t="shared" si="153"/>
        <v>0</v>
      </c>
      <c r="X488" s="89">
        <f t="shared" si="145"/>
        <v>0</v>
      </c>
      <c r="Y488" s="71">
        <v>9.9</v>
      </c>
      <c r="Z488" s="85">
        <v>35409</v>
      </c>
      <c r="AA488">
        <v>1</v>
      </c>
      <c r="AB488" s="71">
        <v>1</v>
      </c>
      <c r="AC488" s="71">
        <v>1</v>
      </c>
      <c r="AD488" s="93">
        <v>12679</v>
      </c>
      <c r="AE488" s="76">
        <v>3808600</v>
      </c>
      <c r="AF488" s="67">
        <v>181022</v>
      </c>
      <c r="AG488" s="83">
        <v>0</v>
      </c>
      <c r="AH488" s="83">
        <v>0</v>
      </c>
      <c r="AI488" s="93">
        <v>7115043</v>
      </c>
      <c r="AJ488" s="93">
        <f t="shared" si="146"/>
        <v>7115.0429999999997</v>
      </c>
      <c r="AK488" s="117">
        <f t="shared" si="147"/>
        <v>3.9304852448873613E-2</v>
      </c>
      <c r="AL488" s="67">
        <v>3086</v>
      </c>
      <c r="AM488" s="100">
        <f t="shared" si="148"/>
        <v>1.7047651666648254</v>
      </c>
    </row>
    <row r="489" spans="1:39">
      <c r="A489" s="11">
        <v>2009</v>
      </c>
      <c r="B489" s="13">
        <v>38</v>
      </c>
      <c r="C489">
        <f>VLOOKUP('State Bond Rating'!AA40,Coding!M$3:N$16,2,FALSE)</f>
        <v>3</v>
      </c>
      <c r="D489">
        <f t="shared" si="134"/>
        <v>23</v>
      </c>
      <c r="E489" s="131">
        <f t="shared" si="135"/>
        <v>0.92</v>
      </c>
      <c r="F489">
        <f>VLOOKUP('State Bond Rating'!AB40,Coding!P$3:Q$16,2,FALSE)</f>
        <v>3</v>
      </c>
      <c r="G489" s="126">
        <f t="shared" si="136"/>
        <v>33</v>
      </c>
      <c r="H489" s="129">
        <f t="shared" si="137"/>
        <v>0.94285714285714284</v>
      </c>
      <c r="I489">
        <f>VLOOKUP('State Bond Rating'!AC40,Coding!S$3:T$16,2,FALSE)</f>
        <v>3</v>
      </c>
      <c r="J489" s="126">
        <f t="shared" si="138"/>
        <v>17</v>
      </c>
      <c r="K489" s="99">
        <f t="shared" si="139"/>
        <v>0.89473684210526316</v>
      </c>
      <c r="L489" s="97">
        <f t="shared" si="158"/>
        <v>0.91919799498746879</v>
      </c>
      <c r="M489" s="119">
        <v>0</v>
      </c>
      <c r="N489" s="70">
        <v>1</v>
      </c>
      <c r="O489">
        <v>1</v>
      </c>
      <c r="P489">
        <v>0</v>
      </c>
      <c r="Q489" s="89" t="str">
        <f t="shared" si="149"/>
        <v>110</v>
      </c>
      <c r="R489" s="89">
        <v>2</v>
      </c>
      <c r="S489" s="89">
        <f t="shared" si="150"/>
        <v>0</v>
      </c>
      <c r="T489" s="89">
        <f t="shared" si="151"/>
        <v>0</v>
      </c>
      <c r="U489" s="89">
        <v>1</v>
      </c>
      <c r="V489" s="89">
        <f t="shared" si="157"/>
        <v>0</v>
      </c>
      <c r="W489" s="89">
        <f t="shared" si="153"/>
        <v>0</v>
      </c>
      <c r="X489" s="89">
        <f t="shared" si="145"/>
        <v>1</v>
      </c>
      <c r="Y489" s="71">
        <v>7</v>
      </c>
      <c r="Z489" s="85">
        <v>40696</v>
      </c>
      <c r="AA489">
        <v>1</v>
      </c>
      <c r="AB489" s="71">
        <v>1</v>
      </c>
      <c r="AC489" s="71">
        <v>1</v>
      </c>
      <c r="AD489" s="93">
        <v>41924</v>
      </c>
      <c r="AE489" s="76">
        <v>12666858</v>
      </c>
      <c r="AF489" s="67">
        <v>573964</v>
      </c>
      <c r="AG489" s="83">
        <v>0</v>
      </c>
      <c r="AH489" s="83">
        <v>0</v>
      </c>
      <c r="AI489" s="93">
        <v>30071179</v>
      </c>
      <c r="AJ489" s="93">
        <f t="shared" si="146"/>
        <v>30071.179</v>
      </c>
      <c r="AK489" s="117">
        <f t="shared" si="147"/>
        <v>5.2392099504498538E-2</v>
      </c>
      <c r="AL489" s="67">
        <v>2616</v>
      </c>
      <c r="AM489" s="100">
        <f t="shared" si="148"/>
        <v>0.45577771428173197</v>
      </c>
    </row>
    <row r="490" spans="1:39">
      <c r="A490" s="11">
        <v>2009</v>
      </c>
      <c r="B490" s="13">
        <v>39</v>
      </c>
      <c r="C490">
        <f>VLOOKUP('State Bond Rating'!AA41,Coding!M$3:N$16,2,FALSE)</f>
        <v>3</v>
      </c>
      <c r="D490">
        <f t="shared" si="134"/>
        <v>23</v>
      </c>
      <c r="E490" s="131">
        <f t="shared" si="135"/>
        <v>0.92</v>
      </c>
      <c r="F490">
        <f>VLOOKUP('State Bond Rating'!AB41,Coding!P$3:Q$16,2,FALSE)</f>
        <v>4</v>
      </c>
      <c r="G490" s="126">
        <f t="shared" si="136"/>
        <v>32</v>
      </c>
      <c r="H490" s="129">
        <f t="shared" si="137"/>
        <v>0.91428571428571426</v>
      </c>
      <c r="I490">
        <f>VLOOKUP('State Bond Rating'!AC41,Coding!S$3:T$16,2,FALSE)</f>
        <v>4</v>
      </c>
      <c r="J490" s="126">
        <f t="shared" si="138"/>
        <v>16</v>
      </c>
      <c r="K490" s="99">
        <f t="shared" si="139"/>
        <v>0.84210526315789469</v>
      </c>
      <c r="L490" s="97">
        <f t="shared" si="158"/>
        <v>0.89213032581453644</v>
      </c>
      <c r="M490" s="119">
        <v>0</v>
      </c>
      <c r="N490" s="70">
        <v>0</v>
      </c>
      <c r="O490">
        <v>1</v>
      </c>
      <c r="P490">
        <v>1</v>
      </c>
      <c r="Q490" s="89" t="str">
        <f t="shared" si="149"/>
        <v>011</v>
      </c>
      <c r="R490" s="89">
        <v>2</v>
      </c>
      <c r="S490" s="89">
        <f t="shared" si="150"/>
        <v>0</v>
      </c>
      <c r="T490" s="89">
        <f t="shared" si="151"/>
        <v>0</v>
      </c>
      <c r="U490" s="89">
        <f t="shared" si="152"/>
        <v>0</v>
      </c>
      <c r="V490" s="89">
        <f t="shared" si="157"/>
        <v>1</v>
      </c>
      <c r="W490" s="89">
        <f t="shared" si="153"/>
        <v>0</v>
      </c>
      <c r="X490" s="89">
        <f t="shared" si="145"/>
        <v>1</v>
      </c>
      <c r="Y490" s="71">
        <v>10.3</v>
      </c>
      <c r="Z490" s="85">
        <v>40936</v>
      </c>
      <c r="AA490">
        <v>1</v>
      </c>
      <c r="AB490" s="71">
        <v>1</v>
      </c>
      <c r="AC490" s="71">
        <v>1</v>
      </c>
      <c r="AD490" s="93">
        <v>9181</v>
      </c>
      <c r="AE490" s="76">
        <v>1053646</v>
      </c>
      <c r="AF490" s="67">
        <v>47709</v>
      </c>
      <c r="AG490" s="83">
        <v>0</v>
      </c>
      <c r="AH490" s="83">
        <v>0</v>
      </c>
      <c r="AI490" s="93">
        <v>2586184</v>
      </c>
      <c r="AJ490" s="93">
        <f t="shared" si="146"/>
        <v>2586.1840000000002</v>
      </c>
      <c r="AK490" s="117">
        <f t="shared" si="147"/>
        <v>5.420746609654363E-2</v>
      </c>
      <c r="AL490" s="67">
        <v>102</v>
      </c>
      <c r="AM490" s="100">
        <f t="shared" si="148"/>
        <v>0.21379613909325285</v>
      </c>
    </row>
    <row r="491" spans="1:39">
      <c r="A491" s="11">
        <v>2009</v>
      </c>
      <c r="B491" s="13">
        <v>40</v>
      </c>
      <c r="C491">
        <f>VLOOKUP('State Bond Rating'!AA42,Coding!M$3:N$16,2,FALSE)</f>
        <v>2</v>
      </c>
      <c r="D491">
        <f t="shared" si="134"/>
        <v>24</v>
      </c>
      <c r="E491" s="131">
        <f t="shared" si="135"/>
        <v>0.96</v>
      </c>
      <c r="F491">
        <f>VLOOKUP('State Bond Rating'!AB42,Coding!P$3:Q$16,2,FALSE)</f>
        <v>1</v>
      </c>
      <c r="G491" s="126">
        <f t="shared" si="136"/>
        <v>35</v>
      </c>
      <c r="H491" s="129">
        <f t="shared" si="137"/>
        <v>1</v>
      </c>
      <c r="I491">
        <f>VLOOKUP('State Bond Rating'!AC42,Coding!S$3:T$16,2,FALSE)</f>
        <v>1</v>
      </c>
      <c r="J491" s="126">
        <f t="shared" si="138"/>
        <v>19</v>
      </c>
      <c r="K491" s="99">
        <f t="shared" si="139"/>
        <v>1</v>
      </c>
      <c r="L491" s="97">
        <f t="shared" si="158"/>
        <v>0.98666666666666669</v>
      </c>
      <c r="M491" s="119">
        <v>0</v>
      </c>
      <c r="N491" s="70">
        <v>0</v>
      </c>
      <c r="O491">
        <v>0</v>
      </c>
      <c r="P491">
        <v>0</v>
      </c>
      <c r="Q491" s="89" t="str">
        <f t="shared" si="149"/>
        <v>000</v>
      </c>
      <c r="R491" s="89">
        <v>0</v>
      </c>
      <c r="S491" s="89">
        <f t="shared" si="150"/>
        <v>0</v>
      </c>
      <c r="T491" s="89">
        <f t="shared" si="151"/>
        <v>1</v>
      </c>
      <c r="U491" s="89">
        <f t="shared" si="152"/>
        <v>0</v>
      </c>
      <c r="V491" s="89">
        <f t="shared" si="157"/>
        <v>0</v>
      </c>
      <c r="W491" s="89">
        <f t="shared" si="153"/>
        <v>0</v>
      </c>
      <c r="X491" s="89">
        <f t="shared" si="145"/>
        <v>0</v>
      </c>
      <c r="Y491" s="71">
        <v>10.4</v>
      </c>
      <c r="Z491" s="85">
        <v>31635</v>
      </c>
      <c r="AA491">
        <v>1</v>
      </c>
      <c r="AB491" s="71">
        <v>1</v>
      </c>
      <c r="AC491" s="71">
        <v>1</v>
      </c>
      <c r="AD491" s="93">
        <v>15313</v>
      </c>
      <c r="AE491" s="76">
        <v>4589872</v>
      </c>
      <c r="AF491" s="67">
        <v>160439</v>
      </c>
      <c r="AG491" s="83">
        <v>0</v>
      </c>
      <c r="AH491" s="83">
        <v>0</v>
      </c>
      <c r="AI491" s="93">
        <v>7636726</v>
      </c>
      <c r="AJ491" s="93">
        <f t="shared" si="146"/>
        <v>7636.7259999999997</v>
      </c>
      <c r="AK491" s="117">
        <f t="shared" si="147"/>
        <v>4.7598937914098194E-2</v>
      </c>
      <c r="AL491" s="67">
        <v>1169</v>
      </c>
      <c r="AM491" s="100">
        <f t="shared" si="148"/>
        <v>0.72862583287106009</v>
      </c>
    </row>
    <row r="492" spans="1:39">
      <c r="A492" s="11">
        <v>2009</v>
      </c>
      <c r="B492" s="13">
        <v>41</v>
      </c>
      <c r="C492">
        <f>VLOOKUP('State Bond Rating'!AA43,Coding!M$3:N$16,2,FALSE)</f>
        <v>3</v>
      </c>
      <c r="D492">
        <f t="shared" si="134"/>
        <v>23</v>
      </c>
      <c r="E492" s="131">
        <f t="shared" si="135"/>
        <v>0.92</v>
      </c>
      <c r="F492">
        <f>VLOOKUP('State Bond Rating'!AB43,Coding!P$3:Q$16,2,FALSE)</f>
        <v>12</v>
      </c>
      <c r="G492" s="126">
        <f t="shared" si="136"/>
        <v>24</v>
      </c>
      <c r="H492" s="129">
        <f t="shared" si="137"/>
        <v>0.68571428571428572</v>
      </c>
      <c r="I492">
        <f>VLOOKUP('State Bond Rating'!AC43,Coding!S$3:T$16,2,FALSE)</f>
        <v>12</v>
      </c>
      <c r="J492" s="126">
        <f t="shared" si="138"/>
        <v>8</v>
      </c>
      <c r="K492" s="99">
        <f t="shared" si="139"/>
        <v>0.42105263157894735</v>
      </c>
      <c r="L492" s="97">
        <f>E492</f>
        <v>0.92</v>
      </c>
      <c r="M492" s="119">
        <v>0</v>
      </c>
      <c r="N492" s="70">
        <v>0</v>
      </c>
      <c r="O492">
        <v>0</v>
      </c>
      <c r="P492">
        <v>0</v>
      </c>
      <c r="Q492" s="89" t="str">
        <f t="shared" si="149"/>
        <v>000</v>
      </c>
      <c r="R492" s="89">
        <v>0</v>
      </c>
      <c r="S492" s="89">
        <f t="shared" si="150"/>
        <v>0</v>
      </c>
      <c r="T492" s="89">
        <f t="shared" si="151"/>
        <v>1</v>
      </c>
      <c r="U492" s="89">
        <f t="shared" si="152"/>
        <v>0</v>
      </c>
      <c r="V492" s="89">
        <f t="shared" si="157"/>
        <v>0</v>
      </c>
      <c r="W492" s="89">
        <f t="shared" si="153"/>
        <v>0</v>
      </c>
      <c r="X492" s="89">
        <f t="shared" si="145"/>
        <v>0</v>
      </c>
      <c r="Y492" s="71">
        <v>4.4000000000000004</v>
      </c>
      <c r="Z492" s="85">
        <v>39524</v>
      </c>
      <c r="AA492">
        <v>1</v>
      </c>
      <c r="AB492" s="71">
        <v>1</v>
      </c>
      <c r="AC492" s="71">
        <v>1</v>
      </c>
      <c r="AD492" s="93">
        <v>3626</v>
      </c>
      <c r="AE492" s="76">
        <v>807067</v>
      </c>
      <c r="AF492" s="67">
        <v>36687</v>
      </c>
      <c r="AG492" s="83">
        <v>8</v>
      </c>
      <c r="AH492" s="83">
        <v>8</v>
      </c>
      <c r="AI492" s="93">
        <v>1341758</v>
      </c>
      <c r="AJ492" s="93">
        <f t="shared" si="146"/>
        <v>1341.758</v>
      </c>
      <c r="AK492" s="117">
        <f t="shared" si="147"/>
        <v>3.6573118543353232E-2</v>
      </c>
      <c r="AL492" s="67">
        <v>3092</v>
      </c>
      <c r="AM492" s="100">
        <f t="shared" si="148"/>
        <v>8.4280535339493543</v>
      </c>
    </row>
    <row r="493" spans="1:39">
      <c r="A493" s="11">
        <v>2009</v>
      </c>
      <c r="B493" s="13">
        <v>42</v>
      </c>
      <c r="C493">
        <f>VLOOKUP('State Bond Rating'!AA44,Coding!M$3:N$16,2,FALSE)</f>
        <v>2</v>
      </c>
      <c r="D493">
        <f t="shared" si="134"/>
        <v>24</v>
      </c>
      <c r="E493" s="131">
        <f t="shared" si="135"/>
        <v>0.96</v>
      </c>
      <c r="F493">
        <f>VLOOKUP('State Bond Rating'!AB44,Coding!P$3:Q$16,2,FALSE)</f>
        <v>2</v>
      </c>
      <c r="G493" s="126">
        <f t="shared" si="136"/>
        <v>34</v>
      </c>
      <c r="H493" s="129">
        <f t="shared" si="137"/>
        <v>0.97142857142857142</v>
      </c>
      <c r="I493">
        <f>VLOOKUP('State Bond Rating'!AC44,Coding!S$3:T$16,2,FALSE)</f>
        <v>2</v>
      </c>
      <c r="J493" s="126">
        <f t="shared" si="138"/>
        <v>18</v>
      </c>
      <c r="K493" s="99">
        <f t="shared" si="139"/>
        <v>0.94736842105263153</v>
      </c>
      <c r="L493" s="97">
        <f t="shared" ref="L493:L500" si="159">(E493+H493+K493)/3</f>
        <v>0.95959899749373434</v>
      </c>
      <c r="M493" s="119">
        <v>0</v>
      </c>
      <c r="N493" s="70">
        <v>1</v>
      </c>
      <c r="O493">
        <v>0</v>
      </c>
      <c r="P493">
        <v>0</v>
      </c>
      <c r="Q493" s="89" t="str">
        <f t="shared" si="149"/>
        <v>100</v>
      </c>
      <c r="R493" s="89">
        <v>2</v>
      </c>
      <c r="S493" s="89">
        <f t="shared" si="150"/>
        <v>0</v>
      </c>
      <c r="T493" s="89">
        <f t="shared" si="151"/>
        <v>0</v>
      </c>
      <c r="U493" s="89">
        <v>1</v>
      </c>
      <c r="V493" s="89">
        <f t="shared" si="157"/>
        <v>0</v>
      </c>
      <c r="W493" s="89">
        <f t="shared" si="153"/>
        <v>0</v>
      </c>
      <c r="X493" s="89">
        <f t="shared" si="145"/>
        <v>1</v>
      </c>
      <c r="Y493" s="71">
        <v>8.6</v>
      </c>
      <c r="Z493" s="85">
        <v>34635</v>
      </c>
      <c r="AA493">
        <v>1</v>
      </c>
      <c r="AB493" s="71">
        <v>1</v>
      </c>
      <c r="AC493" s="71">
        <v>1</v>
      </c>
      <c r="AD493" s="93">
        <v>4848</v>
      </c>
      <c r="AE493" s="76">
        <v>6306019</v>
      </c>
      <c r="AF493" s="67">
        <v>246541</v>
      </c>
      <c r="AG493" s="83">
        <v>0</v>
      </c>
      <c r="AH493" s="83">
        <v>0</v>
      </c>
      <c r="AI493" s="93">
        <v>10433133</v>
      </c>
      <c r="AJ493" s="93">
        <f t="shared" si="146"/>
        <v>10433.133</v>
      </c>
      <c r="AK493" s="117">
        <f t="shared" si="147"/>
        <v>4.2318044463192733E-2</v>
      </c>
      <c r="AL493" s="67">
        <v>1744</v>
      </c>
      <c r="AM493" s="100">
        <f t="shared" si="148"/>
        <v>0.70738741223569301</v>
      </c>
    </row>
    <row r="494" spans="1:39">
      <c r="A494" s="11">
        <v>2009</v>
      </c>
      <c r="B494" s="13">
        <v>43</v>
      </c>
      <c r="C494">
        <f>VLOOKUP('State Bond Rating'!AA45,Coding!M$3:N$16,2,FALSE)</f>
        <v>2</v>
      </c>
      <c r="D494">
        <f t="shared" si="134"/>
        <v>24</v>
      </c>
      <c r="E494" s="131">
        <f t="shared" si="135"/>
        <v>0.96</v>
      </c>
      <c r="F494">
        <f>VLOOKUP('State Bond Rating'!AB45,Coding!P$3:Q$16,2,FALSE)</f>
        <v>2</v>
      </c>
      <c r="G494" s="126">
        <f t="shared" si="136"/>
        <v>34</v>
      </c>
      <c r="H494" s="129">
        <f t="shared" si="137"/>
        <v>0.97142857142857142</v>
      </c>
      <c r="I494">
        <f>VLOOKUP('State Bond Rating'!AC45,Coding!S$3:T$16,2,FALSE)</f>
        <v>2</v>
      </c>
      <c r="J494" s="126">
        <f t="shared" si="138"/>
        <v>18</v>
      </c>
      <c r="K494" s="99">
        <f t="shared" si="139"/>
        <v>0.94736842105263153</v>
      </c>
      <c r="L494" s="97">
        <f t="shared" si="159"/>
        <v>0.95959899749373434</v>
      </c>
      <c r="M494" s="119">
        <v>0</v>
      </c>
      <c r="N494" s="70">
        <v>0</v>
      </c>
      <c r="O494">
        <v>0</v>
      </c>
      <c r="P494">
        <v>0</v>
      </c>
      <c r="Q494" s="89" t="str">
        <f t="shared" si="149"/>
        <v>000</v>
      </c>
      <c r="R494" s="89">
        <v>0</v>
      </c>
      <c r="S494" s="89">
        <f t="shared" si="150"/>
        <v>0</v>
      </c>
      <c r="T494" s="89">
        <f t="shared" si="151"/>
        <v>1</v>
      </c>
      <c r="U494" s="89">
        <f t="shared" si="152"/>
        <v>0</v>
      </c>
      <c r="V494" s="89">
        <f t="shared" si="157"/>
        <v>0</v>
      </c>
      <c r="W494" s="89">
        <f t="shared" si="153"/>
        <v>0</v>
      </c>
      <c r="X494" s="89">
        <f t="shared" si="145"/>
        <v>0</v>
      </c>
      <c r="Y494" s="71">
        <v>6.4</v>
      </c>
      <c r="Z494" s="85">
        <v>36695</v>
      </c>
      <c r="AA494">
        <v>1</v>
      </c>
      <c r="AB494" s="71">
        <v>1</v>
      </c>
      <c r="AC494" s="71">
        <v>1</v>
      </c>
      <c r="AD494" s="93">
        <v>30438</v>
      </c>
      <c r="AE494" s="76">
        <v>24801761</v>
      </c>
      <c r="AF494" s="67">
        <v>1166516</v>
      </c>
      <c r="AG494" s="83">
        <v>0</v>
      </c>
      <c r="AH494" s="83">
        <v>0</v>
      </c>
      <c r="AI494" s="93">
        <v>41779699</v>
      </c>
      <c r="AJ494" s="93">
        <f t="shared" si="146"/>
        <v>41779.699000000001</v>
      </c>
      <c r="AK494" s="117">
        <f t="shared" si="147"/>
        <v>3.5815795925645252E-2</v>
      </c>
      <c r="AL494" s="67">
        <v>6127</v>
      </c>
      <c r="AM494" s="100">
        <f t="shared" si="148"/>
        <v>0.5252392594700801</v>
      </c>
    </row>
    <row r="495" spans="1:39">
      <c r="A495" s="11">
        <v>2009</v>
      </c>
      <c r="B495" s="13">
        <v>44</v>
      </c>
      <c r="C495">
        <f>VLOOKUP('State Bond Rating'!AA46,Coding!M$3:N$16,2,FALSE)</f>
        <v>1</v>
      </c>
      <c r="D495">
        <f t="shared" si="134"/>
        <v>25</v>
      </c>
      <c r="E495" s="131">
        <f t="shared" si="135"/>
        <v>1</v>
      </c>
      <c r="F495">
        <f>VLOOKUP('State Bond Rating'!AB46,Coding!P$3:Q$16,2,FALSE)</f>
        <v>1</v>
      </c>
      <c r="G495" s="126">
        <f t="shared" si="136"/>
        <v>35</v>
      </c>
      <c r="H495" s="129">
        <f t="shared" si="137"/>
        <v>1</v>
      </c>
      <c r="I495">
        <f>VLOOKUP('State Bond Rating'!AC46,Coding!S$3:T$16,2,FALSE)</f>
        <v>1</v>
      </c>
      <c r="J495" s="126">
        <f t="shared" si="138"/>
        <v>19</v>
      </c>
      <c r="K495" s="99">
        <f t="shared" si="139"/>
        <v>1</v>
      </c>
      <c r="L495" s="97">
        <f t="shared" si="159"/>
        <v>1</v>
      </c>
      <c r="M495" s="119">
        <v>0</v>
      </c>
      <c r="N495" s="70">
        <v>0</v>
      </c>
      <c r="O495">
        <v>0</v>
      </c>
      <c r="P495">
        <v>0</v>
      </c>
      <c r="Q495" s="89" t="str">
        <f t="shared" si="149"/>
        <v>000</v>
      </c>
      <c r="R495" s="89">
        <v>0</v>
      </c>
      <c r="S495" s="89">
        <f t="shared" si="150"/>
        <v>0</v>
      </c>
      <c r="T495" s="89">
        <f t="shared" si="151"/>
        <v>1</v>
      </c>
      <c r="U495" s="89">
        <f t="shared" si="152"/>
        <v>0</v>
      </c>
      <c r="V495" s="89">
        <f t="shared" si="157"/>
        <v>0</v>
      </c>
      <c r="W495" s="89">
        <f t="shared" si="153"/>
        <v>0</v>
      </c>
      <c r="X495" s="89">
        <f t="shared" si="145"/>
        <v>0</v>
      </c>
      <c r="Y495" s="71">
        <v>4.5999999999999996</v>
      </c>
      <c r="Z495" s="85">
        <v>31619</v>
      </c>
      <c r="AA495">
        <v>1</v>
      </c>
      <c r="AB495" s="71">
        <v>1</v>
      </c>
      <c r="AC495" s="71">
        <v>1</v>
      </c>
      <c r="AD495" s="93">
        <v>6268</v>
      </c>
      <c r="AE495" s="76">
        <v>2723421</v>
      </c>
      <c r="AF495" s="67">
        <v>113194</v>
      </c>
      <c r="AG495" s="83">
        <v>0</v>
      </c>
      <c r="AH495" s="83">
        <v>0</v>
      </c>
      <c r="AI495" s="93">
        <v>5422858</v>
      </c>
      <c r="AJ495" s="93">
        <f t="shared" si="146"/>
        <v>5422.8580000000002</v>
      </c>
      <c r="AK495" s="117">
        <f t="shared" si="147"/>
        <v>4.790764528155203E-2</v>
      </c>
      <c r="AL495" s="67">
        <v>374</v>
      </c>
      <c r="AM495" s="100">
        <f t="shared" si="148"/>
        <v>0.33040620527589804</v>
      </c>
    </row>
    <row r="496" spans="1:39">
      <c r="A496" s="11">
        <v>2009</v>
      </c>
      <c r="B496" s="13">
        <v>45</v>
      </c>
      <c r="C496">
        <f>VLOOKUP('State Bond Rating'!AA47,Coding!M$3:N$16,2,FALSE)</f>
        <v>2</v>
      </c>
      <c r="D496">
        <f t="shared" si="134"/>
        <v>24</v>
      </c>
      <c r="E496" s="131">
        <f t="shared" si="135"/>
        <v>0.96</v>
      </c>
      <c r="F496">
        <f>VLOOKUP('State Bond Rating'!AB47,Coding!P$3:Q$16,2,FALSE)</f>
        <v>1</v>
      </c>
      <c r="G496" s="126">
        <f t="shared" si="136"/>
        <v>35</v>
      </c>
      <c r="H496" s="129">
        <f t="shared" si="137"/>
        <v>1</v>
      </c>
      <c r="I496">
        <f>VLOOKUP('State Bond Rating'!AC47,Coding!S$3:T$16,2,FALSE)</f>
        <v>2</v>
      </c>
      <c r="J496" s="126">
        <f t="shared" si="138"/>
        <v>18</v>
      </c>
      <c r="K496" s="99">
        <f t="shared" si="139"/>
        <v>0.94736842105263153</v>
      </c>
      <c r="L496" s="97">
        <f t="shared" si="159"/>
        <v>0.96912280701754383</v>
      </c>
      <c r="M496" s="119">
        <v>0</v>
      </c>
      <c r="N496" s="70">
        <v>0</v>
      </c>
      <c r="O496">
        <v>1</v>
      </c>
      <c r="P496">
        <v>1</v>
      </c>
      <c r="Q496" s="89" t="str">
        <f t="shared" si="149"/>
        <v>011</v>
      </c>
      <c r="R496" s="89">
        <v>2</v>
      </c>
      <c r="S496" s="89">
        <f t="shared" si="150"/>
        <v>0</v>
      </c>
      <c r="T496" s="89">
        <f t="shared" si="151"/>
        <v>0</v>
      </c>
      <c r="U496" s="89">
        <f t="shared" si="152"/>
        <v>0</v>
      </c>
      <c r="V496" s="89">
        <f t="shared" si="157"/>
        <v>1</v>
      </c>
      <c r="W496" s="89">
        <f t="shared" si="153"/>
        <v>0</v>
      </c>
      <c r="X496" s="89">
        <f t="shared" si="145"/>
        <v>1</v>
      </c>
      <c r="Y496" s="71">
        <v>6.8</v>
      </c>
      <c r="Z496" s="85">
        <v>40221</v>
      </c>
      <c r="AA496">
        <v>1</v>
      </c>
      <c r="AB496" s="71">
        <v>1</v>
      </c>
      <c r="AC496" s="71">
        <v>1</v>
      </c>
      <c r="AD496" s="93">
        <v>3427</v>
      </c>
      <c r="AE496" s="76">
        <v>624817</v>
      </c>
      <c r="AF496" s="67">
        <v>25527</v>
      </c>
      <c r="AG496" s="83">
        <v>0</v>
      </c>
      <c r="AH496" s="83">
        <v>0</v>
      </c>
      <c r="AI496" s="93">
        <v>2505704</v>
      </c>
      <c r="AJ496" s="93">
        <f t="shared" si="146"/>
        <v>2505.7040000000002</v>
      </c>
      <c r="AK496" s="117">
        <f t="shared" si="147"/>
        <v>9.8158968934853305E-2</v>
      </c>
      <c r="AL496" s="67">
        <v>249</v>
      </c>
      <c r="AM496" s="100">
        <f t="shared" si="148"/>
        <v>0.97543777177106594</v>
      </c>
    </row>
    <row r="497" spans="1:39">
      <c r="A497" s="11">
        <v>2009</v>
      </c>
      <c r="B497" s="13">
        <v>46</v>
      </c>
      <c r="C497">
        <f>VLOOKUP('State Bond Rating'!AA48,Coding!M$3:N$16,2,FALSE)</f>
        <v>1</v>
      </c>
      <c r="D497">
        <f t="shared" si="134"/>
        <v>25</v>
      </c>
      <c r="E497" s="131">
        <f t="shared" si="135"/>
        <v>1</v>
      </c>
      <c r="F497">
        <f>VLOOKUP('State Bond Rating'!AB48,Coding!P$3:Q$16,2,FALSE)</f>
        <v>1</v>
      </c>
      <c r="G497" s="126">
        <f t="shared" si="136"/>
        <v>35</v>
      </c>
      <c r="H497" s="129">
        <f t="shared" si="137"/>
        <v>1</v>
      </c>
      <c r="I497">
        <f>VLOOKUP('State Bond Rating'!AC48,Coding!S$3:T$16,2,FALSE)</f>
        <v>1</v>
      </c>
      <c r="J497" s="126">
        <f t="shared" si="138"/>
        <v>19</v>
      </c>
      <c r="K497" s="99">
        <f t="shared" si="139"/>
        <v>1</v>
      </c>
      <c r="L497" s="97">
        <f t="shared" si="159"/>
        <v>1</v>
      </c>
      <c r="M497" s="119">
        <v>0</v>
      </c>
      <c r="N497" s="70">
        <v>1</v>
      </c>
      <c r="O497">
        <v>0</v>
      </c>
      <c r="P497">
        <v>1</v>
      </c>
      <c r="Q497" s="89" t="str">
        <f t="shared" si="149"/>
        <v>101</v>
      </c>
      <c r="R497" s="89">
        <v>2</v>
      </c>
      <c r="S497" s="89">
        <f t="shared" si="150"/>
        <v>0</v>
      </c>
      <c r="T497" s="89">
        <f t="shared" si="151"/>
        <v>0</v>
      </c>
      <c r="U497" s="89">
        <v>1</v>
      </c>
      <c r="V497" s="89">
        <f t="shared" si="157"/>
        <v>0</v>
      </c>
      <c r="W497" s="89">
        <f t="shared" si="153"/>
        <v>0</v>
      </c>
      <c r="X497" s="89">
        <f t="shared" si="145"/>
        <v>1</v>
      </c>
      <c r="Y497" s="71">
        <v>6</v>
      </c>
      <c r="Z497" s="85">
        <v>44232</v>
      </c>
      <c r="AA497">
        <v>1</v>
      </c>
      <c r="AB497" s="71">
        <v>1</v>
      </c>
      <c r="AC497" s="71">
        <v>1</v>
      </c>
      <c r="AD497" s="93">
        <v>23508</v>
      </c>
      <c r="AE497" s="76">
        <v>7925937</v>
      </c>
      <c r="AF497" s="67">
        <v>407302</v>
      </c>
      <c r="AG497" s="83">
        <v>0</v>
      </c>
      <c r="AH497" s="83">
        <v>0</v>
      </c>
      <c r="AI497" s="93">
        <v>16607511</v>
      </c>
      <c r="AJ497" s="93">
        <f t="shared" si="146"/>
        <v>16607.510999999999</v>
      </c>
      <c r="AK497" s="117">
        <f t="shared" si="147"/>
        <v>4.0774440096046666E-2</v>
      </c>
      <c r="AL497" s="67">
        <v>1322</v>
      </c>
      <c r="AM497" s="100">
        <f t="shared" si="148"/>
        <v>0.32457488546582142</v>
      </c>
    </row>
    <row r="498" spans="1:39">
      <c r="A498" s="11">
        <v>2009</v>
      </c>
      <c r="B498" s="13">
        <v>47</v>
      </c>
      <c r="C498">
        <f>VLOOKUP('State Bond Rating'!AA49,Coding!M$3:N$16,2,FALSE)</f>
        <v>2</v>
      </c>
      <c r="D498">
        <f t="shared" si="134"/>
        <v>24</v>
      </c>
      <c r="E498" s="131">
        <f t="shared" si="135"/>
        <v>0.96</v>
      </c>
      <c r="F498">
        <f>VLOOKUP('State Bond Rating'!AB49,Coding!P$3:Q$16,2,FALSE)</f>
        <v>2</v>
      </c>
      <c r="G498" s="126">
        <f t="shared" si="136"/>
        <v>34</v>
      </c>
      <c r="H498" s="129">
        <f t="shared" si="137"/>
        <v>0.97142857142857142</v>
      </c>
      <c r="I498">
        <f>VLOOKUP('State Bond Rating'!AC49,Coding!S$3:T$16,2,FALSE)</f>
        <v>3</v>
      </c>
      <c r="J498" s="126">
        <f t="shared" si="138"/>
        <v>17</v>
      </c>
      <c r="K498" s="99">
        <f t="shared" si="139"/>
        <v>0.89473684210526316</v>
      </c>
      <c r="L498" s="97">
        <f t="shared" si="159"/>
        <v>0.94205513784461159</v>
      </c>
      <c r="M498" s="119">
        <v>0</v>
      </c>
      <c r="N498" s="70">
        <v>1</v>
      </c>
      <c r="O498">
        <v>1</v>
      </c>
      <c r="P498">
        <v>1</v>
      </c>
      <c r="Q498" s="89" t="str">
        <f t="shared" si="149"/>
        <v>111</v>
      </c>
      <c r="R498" s="89">
        <v>1</v>
      </c>
      <c r="S498" s="89">
        <f t="shared" si="150"/>
        <v>1</v>
      </c>
      <c r="T498" s="89">
        <f t="shared" si="151"/>
        <v>0</v>
      </c>
      <c r="U498" s="89">
        <f t="shared" si="152"/>
        <v>0</v>
      </c>
      <c r="V498" s="89">
        <f t="shared" si="157"/>
        <v>0</v>
      </c>
      <c r="W498" s="89">
        <f t="shared" si="153"/>
        <v>0</v>
      </c>
      <c r="X498" s="89">
        <f t="shared" si="145"/>
        <v>0</v>
      </c>
      <c r="Y498" s="71">
        <v>7.8</v>
      </c>
      <c r="Z498" s="85">
        <v>41844</v>
      </c>
      <c r="AA498">
        <v>1</v>
      </c>
      <c r="AB498" s="71">
        <v>1</v>
      </c>
      <c r="AC498" s="71">
        <v>1</v>
      </c>
      <c r="AD498" s="93">
        <v>24603</v>
      </c>
      <c r="AE498" s="76">
        <v>6667426</v>
      </c>
      <c r="AF498" s="67">
        <v>348465</v>
      </c>
      <c r="AG498" s="83">
        <v>0</v>
      </c>
      <c r="AH498" s="83">
        <v>0</v>
      </c>
      <c r="AI498" s="93">
        <v>16407536</v>
      </c>
      <c r="AJ498" s="93">
        <f t="shared" si="146"/>
        <v>16407.536</v>
      </c>
      <c r="AK498" s="117">
        <f t="shared" si="147"/>
        <v>4.7085176416569813E-2</v>
      </c>
      <c r="AL498" s="67">
        <v>5706</v>
      </c>
      <c r="AM498" s="100">
        <f t="shared" si="148"/>
        <v>1.6374671774783696</v>
      </c>
    </row>
    <row r="499" spans="1:39">
      <c r="A499" s="11">
        <v>2009</v>
      </c>
      <c r="B499" s="13">
        <v>48</v>
      </c>
      <c r="C499">
        <f>VLOOKUP('State Bond Rating'!AA50,Coding!M$3:N$16,2,FALSE)</f>
        <v>3</v>
      </c>
      <c r="D499">
        <f t="shared" si="134"/>
        <v>23</v>
      </c>
      <c r="E499" s="131">
        <f t="shared" si="135"/>
        <v>0.92</v>
      </c>
      <c r="F499">
        <f>VLOOKUP('State Bond Rating'!AB50,Coding!P$3:Q$16,2,FALSE)</f>
        <v>4</v>
      </c>
      <c r="G499" s="126">
        <f t="shared" si="136"/>
        <v>32</v>
      </c>
      <c r="H499" s="129">
        <f t="shared" si="137"/>
        <v>0.91428571428571426</v>
      </c>
      <c r="I499">
        <f>VLOOKUP('State Bond Rating'!AC50,Coding!S$3:T$16,2,FALSE)</f>
        <v>4</v>
      </c>
      <c r="J499" s="126">
        <f t="shared" si="138"/>
        <v>16</v>
      </c>
      <c r="K499" s="99">
        <f t="shared" si="139"/>
        <v>0.84210526315789469</v>
      </c>
      <c r="L499" s="97">
        <f t="shared" si="159"/>
        <v>0.89213032581453644</v>
      </c>
      <c r="M499" s="119">
        <v>0</v>
      </c>
      <c r="N499" s="70">
        <v>1</v>
      </c>
      <c r="O499">
        <v>1</v>
      </c>
      <c r="P499">
        <v>1</v>
      </c>
      <c r="Q499" s="89" t="str">
        <f t="shared" si="149"/>
        <v>111</v>
      </c>
      <c r="R499" s="89">
        <v>1</v>
      </c>
      <c r="S499" s="89">
        <f t="shared" si="150"/>
        <v>1</v>
      </c>
      <c r="T499" s="89">
        <f t="shared" si="151"/>
        <v>0</v>
      </c>
      <c r="U499" s="89">
        <f t="shared" si="152"/>
        <v>0</v>
      </c>
      <c r="V499" s="89">
        <f t="shared" si="157"/>
        <v>0</v>
      </c>
      <c r="W499" s="89">
        <f t="shared" si="153"/>
        <v>0</v>
      </c>
      <c r="X499" s="89">
        <f t="shared" si="145"/>
        <v>0</v>
      </c>
      <c r="Y499" s="71">
        <v>5.3</v>
      </c>
      <c r="Z499" s="85">
        <v>31412</v>
      </c>
      <c r="AA499">
        <v>1</v>
      </c>
      <c r="AB499" s="71">
        <v>1</v>
      </c>
      <c r="AC499" s="71">
        <v>1</v>
      </c>
      <c r="AD499" s="93">
        <v>6502</v>
      </c>
      <c r="AE499" s="76">
        <v>1847775</v>
      </c>
      <c r="AF499" s="67">
        <v>63866</v>
      </c>
      <c r="AG499" s="83">
        <v>0</v>
      </c>
      <c r="AH499" s="83">
        <v>0</v>
      </c>
      <c r="AI499" s="93">
        <v>4787352</v>
      </c>
      <c r="AJ499" s="93">
        <f t="shared" si="146"/>
        <v>4787.3519999999999</v>
      </c>
      <c r="AK499" s="117">
        <f t="shared" si="147"/>
        <v>7.4959321078508126E-2</v>
      </c>
      <c r="AL499" s="67">
        <v>231</v>
      </c>
      <c r="AM499" s="100">
        <f t="shared" si="148"/>
        <v>0.36169479848432656</v>
      </c>
    </row>
    <row r="500" spans="1:39">
      <c r="A500" s="11">
        <v>2009</v>
      </c>
      <c r="B500" s="13">
        <v>49</v>
      </c>
      <c r="C500">
        <f>VLOOKUP('State Bond Rating'!AA51,Coding!M$3:N$16,2,FALSE)</f>
        <v>3</v>
      </c>
      <c r="D500">
        <f t="shared" si="134"/>
        <v>23</v>
      </c>
      <c r="E500" s="131">
        <f t="shared" si="135"/>
        <v>0.92</v>
      </c>
      <c r="F500">
        <f>VLOOKUP('State Bond Rating'!AB51,Coding!P$3:Q$16,2,FALSE)</f>
        <v>4</v>
      </c>
      <c r="G500" s="126">
        <f t="shared" si="136"/>
        <v>32</v>
      </c>
      <c r="H500" s="129">
        <f t="shared" si="137"/>
        <v>0.91428571428571426</v>
      </c>
      <c r="I500">
        <f>VLOOKUP('State Bond Rating'!AC51,Coding!S$3:T$16,2,FALSE)</f>
        <v>4</v>
      </c>
      <c r="J500" s="126">
        <f t="shared" si="138"/>
        <v>16</v>
      </c>
      <c r="K500" s="99">
        <f t="shared" si="139"/>
        <v>0.84210526315789469</v>
      </c>
      <c r="L500" s="97">
        <f t="shared" si="159"/>
        <v>0.89213032581453644</v>
      </c>
      <c r="M500" s="119">
        <v>0</v>
      </c>
      <c r="N500" s="70">
        <v>1</v>
      </c>
      <c r="O500">
        <v>1</v>
      </c>
      <c r="P500">
        <v>1</v>
      </c>
      <c r="Q500" s="89" t="str">
        <f t="shared" si="149"/>
        <v>111</v>
      </c>
      <c r="R500" s="89">
        <v>1</v>
      </c>
      <c r="S500" s="89">
        <f t="shared" si="150"/>
        <v>1</v>
      </c>
      <c r="T500" s="89">
        <f t="shared" si="151"/>
        <v>0</v>
      </c>
      <c r="U500" s="89">
        <f t="shared" si="152"/>
        <v>0</v>
      </c>
      <c r="V500" s="89">
        <f t="shared" si="157"/>
        <v>0</v>
      </c>
      <c r="W500" s="89">
        <f t="shared" si="153"/>
        <v>0</v>
      </c>
      <c r="X500" s="89">
        <f t="shared" si="145"/>
        <v>0</v>
      </c>
      <c r="Y500" s="71">
        <v>6.9</v>
      </c>
      <c r="Z500" s="85">
        <v>38012</v>
      </c>
      <c r="AA500">
        <v>1</v>
      </c>
      <c r="AB500" s="71">
        <v>1</v>
      </c>
      <c r="AC500" s="71">
        <v>1</v>
      </c>
      <c r="AD500" s="93">
        <v>20913</v>
      </c>
      <c r="AE500" s="76">
        <v>5669264</v>
      </c>
      <c r="AF500" s="67">
        <v>244995</v>
      </c>
      <c r="AG500" s="83">
        <v>0</v>
      </c>
      <c r="AH500" s="83">
        <v>0</v>
      </c>
      <c r="AI500" s="93">
        <v>14447245</v>
      </c>
      <c r="AJ500" s="93">
        <f t="shared" si="146"/>
        <v>14447.245000000001</v>
      </c>
      <c r="AK500" s="117">
        <f t="shared" si="147"/>
        <v>5.8969550398987734E-2</v>
      </c>
      <c r="AL500" s="67">
        <v>2837</v>
      </c>
      <c r="AM500" s="100">
        <f t="shared" si="148"/>
        <v>1.1579828159758363</v>
      </c>
    </row>
    <row r="501" spans="1:39" s="20" customFormat="1" ht="16" thickBot="1">
      <c r="A501" s="18">
        <v>2009</v>
      </c>
      <c r="B501" s="22">
        <v>50</v>
      </c>
      <c r="C501" s="20">
        <f>VLOOKUP('State Bond Rating'!AA52,Coding!M$3:N$16,2,FALSE)</f>
        <v>2</v>
      </c>
      <c r="D501" s="20">
        <f t="shared" si="134"/>
        <v>24</v>
      </c>
      <c r="E501" s="138">
        <f t="shared" si="135"/>
        <v>0.96</v>
      </c>
      <c r="F501" s="20">
        <f>VLOOKUP('State Bond Rating'!AB52,Coding!P$3:Q$16,2,FALSE)</f>
        <v>12</v>
      </c>
      <c r="G501" s="20">
        <f t="shared" si="136"/>
        <v>24</v>
      </c>
      <c r="H501" s="139">
        <f t="shared" si="137"/>
        <v>0.68571428571428572</v>
      </c>
      <c r="I501" s="20">
        <f>VLOOKUP('State Bond Rating'!AC52,Coding!S$3:T$16,2,FALSE)</f>
        <v>12</v>
      </c>
      <c r="J501" s="20">
        <f t="shared" si="138"/>
        <v>8</v>
      </c>
      <c r="K501" s="105">
        <f t="shared" si="139"/>
        <v>0.42105263157894735</v>
      </c>
      <c r="L501" s="106">
        <f>E501</f>
        <v>0.96</v>
      </c>
      <c r="M501" s="140">
        <v>0</v>
      </c>
      <c r="N501" s="20">
        <v>1</v>
      </c>
      <c r="O501" s="20">
        <v>0</v>
      </c>
      <c r="P501" s="20">
        <v>0</v>
      </c>
      <c r="Q501" s="72" t="str">
        <f t="shared" si="149"/>
        <v>100</v>
      </c>
      <c r="R501" s="72">
        <v>2</v>
      </c>
      <c r="S501" s="72">
        <f t="shared" si="150"/>
        <v>0</v>
      </c>
      <c r="T501" s="72">
        <f t="shared" si="151"/>
        <v>0</v>
      </c>
      <c r="U501" s="72">
        <v>1</v>
      </c>
      <c r="V501" s="72">
        <f t="shared" si="157"/>
        <v>0</v>
      </c>
      <c r="W501" s="72">
        <f t="shared" si="153"/>
        <v>0</v>
      </c>
      <c r="X501" s="72">
        <f t="shared" si="145"/>
        <v>1</v>
      </c>
      <c r="Y501" s="20">
        <v>3.7</v>
      </c>
      <c r="Z501" s="86">
        <v>43549</v>
      </c>
      <c r="AA501" s="20">
        <v>1</v>
      </c>
      <c r="AB501" s="72">
        <v>1</v>
      </c>
      <c r="AC501" s="73">
        <v>1</v>
      </c>
      <c r="AD501" s="96">
        <v>1321</v>
      </c>
      <c r="AE501" s="77">
        <v>559851</v>
      </c>
      <c r="AF501" s="68">
        <v>37129</v>
      </c>
      <c r="AG501" s="84">
        <v>0</v>
      </c>
      <c r="AH501" s="84">
        <v>0</v>
      </c>
      <c r="AI501" s="96">
        <v>2763610</v>
      </c>
      <c r="AJ501" s="96">
        <f t="shared" si="146"/>
        <v>2763.61</v>
      </c>
      <c r="AK501" s="118">
        <f t="shared" si="147"/>
        <v>7.4432653720811232E-2</v>
      </c>
      <c r="AL501" s="68">
        <v>380</v>
      </c>
      <c r="AM501" s="107">
        <f t="shared" si="148"/>
        <v>1.0234587519189853</v>
      </c>
    </row>
    <row r="502" spans="1:39" ht="16" thickTop="1">
      <c r="A502" s="16">
        <v>2010</v>
      </c>
      <c r="B502" s="21">
        <v>1</v>
      </c>
      <c r="C502">
        <f>VLOOKUP('State Bond Rating'!AF3,Coding!M$3:N$16,2,FALSE)</f>
        <v>3</v>
      </c>
      <c r="D502">
        <f t="shared" si="134"/>
        <v>23</v>
      </c>
      <c r="E502" s="131">
        <f t="shared" si="135"/>
        <v>0.92</v>
      </c>
      <c r="F502">
        <f>VLOOKUP('State Bond Rating'!AG3,Coding!P$3:Q$15,2,FALSE)</f>
        <v>3</v>
      </c>
      <c r="G502" s="126">
        <f t="shared" si="136"/>
        <v>33</v>
      </c>
      <c r="H502" s="129">
        <f t="shared" si="137"/>
        <v>0.94285714285714284</v>
      </c>
      <c r="I502">
        <f>VLOOKUP('State Bond Rating'!AH3,Coding!S$3:T$15,2,FALSE)</f>
        <v>2</v>
      </c>
      <c r="J502" s="126">
        <f t="shared" si="138"/>
        <v>18</v>
      </c>
      <c r="K502" s="99">
        <f t="shared" si="139"/>
        <v>0.94736842105263153</v>
      </c>
      <c r="L502" s="97">
        <f>(E502+H502+K502)/3</f>
        <v>0.93674185463659143</v>
      </c>
      <c r="M502" s="119">
        <v>0</v>
      </c>
      <c r="N502" s="70">
        <v>0</v>
      </c>
      <c r="O502" s="71">
        <v>1</v>
      </c>
      <c r="P502" s="71">
        <v>1</v>
      </c>
      <c r="Q502" s="89" t="str">
        <f t="shared" si="149"/>
        <v>011</v>
      </c>
      <c r="R502" s="71">
        <v>2</v>
      </c>
      <c r="S502" s="89">
        <f t="shared" si="150"/>
        <v>0</v>
      </c>
      <c r="T502" s="89">
        <f t="shared" si="151"/>
        <v>0</v>
      </c>
      <c r="U502" s="89">
        <f t="shared" si="152"/>
        <v>0</v>
      </c>
      <c r="V502" s="89">
        <f t="shared" si="157"/>
        <v>1</v>
      </c>
      <c r="W502" s="89">
        <f t="shared" si="153"/>
        <v>0</v>
      </c>
      <c r="X502" s="89">
        <f t="shared" si="145"/>
        <v>1</v>
      </c>
      <c r="Y502" s="71">
        <v>11.1</v>
      </c>
      <c r="Z502" s="85">
        <v>33697</v>
      </c>
      <c r="AA502">
        <v>1</v>
      </c>
      <c r="AB502" s="71">
        <v>1</v>
      </c>
      <c r="AC502" s="71">
        <v>1</v>
      </c>
      <c r="AD502" s="93">
        <v>8785</v>
      </c>
      <c r="AE502" s="79">
        <v>4779736</v>
      </c>
      <c r="AF502" s="81">
        <v>174710</v>
      </c>
      <c r="AG502" s="83">
        <v>0</v>
      </c>
      <c r="AH502" s="83">
        <v>0</v>
      </c>
      <c r="AI502" s="93">
        <v>8419911</v>
      </c>
      <c r="AJ502" s="93">
        <f t="shared" si="146"/>
        <v>8419.9110000000001</v>
      </c>
      <c r="AK502" s="117">
        <f t="shared" si="147"/>
        <v>4.8193640890618741E-2</v>
      </c>
      <c r="AL502" s="67">
        <v>2277</v>
      </c>
      <c r="AM502" s="100">
        <f t="shared" si="148"/>
        <v>1.3033026157632648</v>
      </c>
    </row>
    <row r="503" spans="1:39">
      <c r="A503" s="11">
        <v>2010</v>
      </c>
      <c r="B503" s="13">
        <v>2</v>
      </c>
      <c r="C503">
        <f>VLOOKUP('State Bond Rating'!AF4,Coding!M$3:N$16,2,FALSE)</f>
        <v>2</v>
      </c>
      <c r="D503">
        <f t="shared" si="134"/>
        <v>24</v>
      </c>
      <c r="E503" s="131">
        <f t="shared" si="135"/>
        <v>0.96</v>
      </c>
      <c r="F503">
        <f>VLOOKUP('State Bond Rating'!AG4,Coding!P$3:Q$15,2,FALSE)</f>
        <v>5</v>
      </c>
      <c r="G503" s="126">
        <f t="shared" si="136"/>
        <v>31</v>
      </c>
      <c r="H503" s="129">
        <f t="shared" si="137"/>
        <v>0.88571428571428568</v>
      </c>
      <c r="I503">
        <f>VLOOKUP('State Bond Rating'!AH4,Coding!S$3:T$15,2,FALSE)</f>
        <v>2</v>
      </c>
      <c r="J503" s="126">
        <f t="shared" si="138"/>
        <v>18</v>
      </c>
      <c r="K503" s="99">
        <f t="shared" si="139"/>
        <v>0.94736842105263153</v>
      </c>
      <c r="L503" s="97">
        <f>(E503+H503+K503)/3</f>
        <v>0.93102756892230565</v>
      </c>
      <c r="M503" s="119">
        <v>0</v>
      </c>
      <c r="N503" s="70">
        <v>0</v>
      </c>
      <c r="O503" s="71">
        <v>0</v>
      </c>
      <c r="P503" s="71">
        <v>2</v>
      </c>
      <c r="Q503" s="89" t="str">
        <f t="shared" si="149"/>
        <v>002</v>
      </c>
      <c r="R503" s="71">
        <v>2</v>
      </c>
      <c r="S503" s="89">
        <f t="shared" si="150"/>
        <v>0</v>
      </c>
      <c r="T503" s="89">
        <f t="shared" si="151"/>
        <v>0</v>
      </c>
      <c r="U503" s="89">
        <f t="shared" si="152"/>
        <v>0</v>
      </c>
      <c r="V503" s="89">
        <v>1</v>
      </c>
      <c r="W503" s="89">
        <f t="shared" si="153"/>
        <v>0</v>
      </c>
      <c r="X503" s="89">
        <f t="shared" si="145"/>
        <v>1</v>
      </c>
      <c r="Y503" s="71">
        <v>8.5</v>
      </c>
      <c r="Z503" s="85">
        <v>48613</v>
      </c>
      <c r="AA503">
        <v>1</v>
      </c>
      <c r="AB503" s="71">
        <v>1</v>
      </c>
      <c r="AC503" s="71">
        <v>1</v>
      </c>
      <c r="AD503" s="93">
        <v>6417</v>
      </c>
      <c r="AE503" s="79">
        <v>710231</v>
      </c>
      <c r="AF503" s="81">
        <v>54134</v>
      </c>
      <c r="AG503" s="83">
        <v>0</v>
      </c>
      <c r="AH503" s="83">
        <v>0</v>
      </c>
      <c r="AI503" s="93">
        <v>4522927</v>
      </c>
      <c r="AJ503" s="93">
        <f t="shared" si="146"/>
        <v>4522.9269999999997</v>
      </c>
      <c r="AK503" s="117">
        <f t="shared" si="147"/>
        <v>8.3550578194849817E-2</v>
      </c>
      <c r="AL503" s="67">
        <v>557</v>
      </c>
      <c r="AM503" s="100">
        <f t="shared" si="148"/>
        <v>1.0289282151697638</v>
      </c>
    </row>
    <row r="504" spans="1:39">
      <c r="A504" s="11">
        <v>2010</v>
      </c>
      <c r="B504" s="13">
        <v>3</v>
      </c>
      <c r="C504">
        <f>VLOOKUP('State Bond Rating'!AF5,Coding!M$3:N$16,2,FALSE)</f>
        <v>4</v>
      </c>
      <c r="D504">
        <f t="shared" si="134"/>
        <v>22</v>
      </c>
      <c r="E504" s="131">
        <f t="shared" si="135"/>
        <v>0.88</v>
      </c>
      <c r="F504">
        <f>VLOOKUP('State Bond Rating'!AG5,Coding!P$3:Q$15,2,FALSE)</f>
        <v>5</v>
      </c>
      <c r="G504" s="126">
        <f t="shared" si="136"/>
        <v>31</v>
      </c>
      <c r="H504" s="129">
        <f t="shared" si="137"/>
        <v>0.88571428571428568</v>
      </c>
      <c r="I504">
        <f>VLOOKUP('State Bond Rating'!AH5,Coding!S$3:T$15,2,FALSE)</f>
        <v>12</v>
      </c>
      <c r="J504" s="126">
        <f t="shared" si="138"/>
        <v>8</v>
      </c>
      <c r="K504" s="99">
        <f t="shared" si="139"/>
        <v>0.42105263157894735</v>
      </c>
      <c r="L504" s="97">
        <f>(E504+H504)/2</f>
        <v>0.88285714285714278</v>
      </c>
      <c r="M504" s="119">
        <v>0</v>
      </c>
      <c r="N504" s="70">
        <v>0</v>
      </c>
      <c r="O504" s="71">
        <v>0</v>
      </c>
      <c r="P504" s="71">
        <v>0</v>
      </c>
      <c r="Q504" s="89" t="str">
        <f t="shared" si="149"/>
        <v>000</v>
      </c>
      <c r="R504" s="89">
        <v>0</v>
      </c>
      <c r="S504" s="89">
        <f t="shared" si="150"/>
        <v>0</v>
      </c>
      <c r="T504" s="89">
        <f t="shared" si="151"/>
        <v>1</v>
      </c>
      <c r="U504" s="89">
        <f t="shared" si="152"/>
        <v>0</v>
      </c>
      <c r="V504" s="89">
        <f t="shared" ref="V504:V514" si="160">IF(Q504="011",1,0)</f>
        <v>0</v>
      </c>
      <c r="W504" s="89">
        <f t="shared" si="153"/>
        <v>0</v>
      </c>
      <c r="X504" s="89">
        <f t="shared" si="145"/>
        <v>0</v>
      </c>
      <c r="Y504" s="71">
        <v>9.1999999999999993</v>
      </c>
      <c r="Z504" s="85">
        <v>33558</v>
      </c>
      <c r="AA504">
        <v>1</v>
      </c>
      <c r="AB504" s="71">
        <v>1</v>
      </c>
      <c r="AC504" s="71">
        <v>1</v>
      </c>
      <c r="AD504" s="93">
        <v>13960</v>
      </c>
      <c r="AE504" s="79">
        <v>6392017</v>
      </c>
      <c r="AF504" s="81">
        <v>245668</v>
      </c>
      <c r="AG504" s="83">
        <v>8</v>
      </c>
      <c r="AH504" s="83">
        <v>8</v>
      </c>
      <c r="AI504" s="93">
        <v>10719958</v>
      </c>
      <c r="AJ504" s="93">
        <f t="shared" si="146"/>
        <v>10719.958000000001</v>
      </c>
      <c r="AK504" s="117">
        <f t="shared" si="147"/>
        <v>4.3635955842844819E-2</v>
      </c>
      <c r="AL504" s="67">
        <v>1626</v>
      </c>
      <c r="AM504" s="100">
        <f t="shared" si="148"/>
        <v>0.66186886366966802</v>
      </c>
    </row>
    <row r="505" spans="1:39">
      <c r="A505" s="11">
        <v>2010</v>
      </c>
      <c r="B505" s="13">
        <v>4</v>
      </c>
      <c r="C505">
        <f>VLOOKUP('State Bond Rating'!AF6,Coding!M$3:N$16,2,FALSE)</f>
        <v>3</v>
      </c>
      <c r="D505">
        <f t="shared" si="134"/>
        <v>23</v>
      </c>
      <c r="E505" s="131">
        <f t="shared" si="135"/>
        <v>0.92</v>
      </c>
      <c r="F505">
        <f>VLOOKUP('State Bond Rating'!AG6,Coding!P$3:Q$15,2,FALSE)</f>
        <v>3</v>
      </c>
      <c r="G505" s="126">
        <f t="shared" si="136"/>
        <v>33</v>
      </c>
      <c r="H505" s="129">
        <f t="shared" si="137"/>
        <v>0.94285714285714284</v>
      </c>
      <c r="I505">
        <f>VLOOKUP('State Bond Rating'!AH6,Coding!S$3:T$15,2,FALSE)</f>
        <v>12</v>
      </c>
      <c r="J505" s="126">
        <f t="shared" si="138"/>
        <v>8</v>
      </c>
      <c r="K505" s="99">
        <f t="shared" si="139"/>
        <v>0.42105263157894735</v>
      </c>
      <c r="L505" s="97">
        <f>(E505+H505)/2</f>
        <v>0.93142857142857149</v>
      </c>
      <c r="M505" s="119">
        <v>0</v>
      </c>
      <c r="N505" s="70">
        <v>1</v>
      </c>
      <c r="O505" s="71">
        <v>1</v>
      </c>
      <c r="P505" s="71">
        <v>1</v>
      </c>
      <c r="Q505" s="89" t="str">
        <f t="shared" si="149"/>
        <v>111</v>
      </c>
      <c r="R505" s="89">
        <v>1</v>
      </c>
      <c r="S505" s="89">
        <f t="shared" si="150"/>
        <v>1</v>
      </c>
      <c r="T505" s="89">
        <f t="shared" si="151"/>
        <v>0</v>
      </c>
      <c r="U505" s="89">
        <f t="shared" si="152"/>
        <v>0</v>
      </c>
      <c r="V505" s="89">
        <f t="shared" si="160"/>
        <v>0</v>
      </c>
      <c r="W505" s="89">
        <f t="shared" si="153"/>
        <v>0</v>
      </c>
      <c r="X505" s="89">
        <f t="shared" si="145"/>
        <v>0</v>
      </c>
      <c r="Y505" s="71">
        <v>7.6</v>
      </c>
      <c r="Z505" s="85">
        <v>31798</v>
      </c>
      <c r="AA505">
        <v>1</v>
      </c>
      <c r="AB505" s="71">
        <v>1</v>
      </c>
      <c r="AC505" s="71">
        <v>1</v>
      </c>
      <c r="AD505" s="93">
        <v>4249</v>
      </c>
      <c r="AE505" s="79">
        <v>2915918</v>
      </c>
      <c r="AF505" s="81">
        <v>102951</v>
      </c>
      <c r="AG505" s="83">
        <v>16</v>
      </c>
      <c r="AH505" s="83">
        <v>16</v>
      </c>
      <c r="AI505" s="93">
        <v>7559898</v>
      </c>
      <c r="AJ505" s="93">
        <f t="shared" si="146"/>
        <v>7559.8980000000001</v>
      </c>
      <c r="AK505" s="117">
        <f t="shared" si="147"/>
        <v>7.3432001631844282E-2</v>
      </c>
      <c r="AL505" s="67">
        <v>2559</v>
      </c>
      <c r="AM505" s="100">
        <f t="shared" si="148"/>
        <v>2.4856485123991021</v>
      </c>
    </row>
    <row r="506" spans="1:39">
      <c r="A506" s="11">
        <v>2010</v>
      </c>
      <c r="B506" s="13">
        <v>5</v>
      </c>
      <c r="C506">
        <f>VLOOKUP('State Bond Rating'!AF7,Coding!M$3:N$16,2,FALSE)</f>
        <v>6</v>
      </c>
      <c r="D506">
        <f t="shared" si="134"/>
        <v>20</v>
      </c>
      <c r="E506" s="131">
        <f t="shared" si="135"/>
        <v>0.8</v>
      </c>
      <c r="F506">
        <f>VLOOKUP('State Bond Rating'!AG7,Coding!P$3:Q$15,2,FALSE)</f>
        <v>8</v>
      </c>
      <c r="G506" s="126">
        <f t="shared" si="136"/>
        <v>28</v>
      </c>
      <c r="H506" s="129">
        <f t="shared" si="137"/>
        <v>0.8</v>
      </c>
      <c r="I506">
        <f>VLOOKUP('State Bond Rating'!AH7,Coding!S$3:T$15,2,FALSE)</f>
        <v>7</v>
      </c>
      <c r="J506" s="126">
        <f t="shared" si="138"/>
        <v>13</v>
      </c>
      <c r="K506" s="99">
        <f t="shared" si="139"/>
        <v>0.68421052631578949</v>
      </c>
      <c r="L506" s="97">
        <f>(E506+H506+K506)/3</f>
        <v>0.76140350877192986</v>
      </c>
      <c r="M506" s="119">
        <v>0</v>
      </c>
      <c r="N506" s="70">
        <v>0</v>
      </c>
      <c r="O506" s="71">
        <v>1</v>
      </c>
      <c r="P506" s="71">
        <v>1</v>
      </c>
      <c r="Q506" s="89" t="str">
        <f t="shared" si="149"/>
        <v>011</v>
      </c>
      <c r="R506" s="89">
        <v>2</v>
      </c>
      <c r="S506" s="89">
        <f t="shared" si="150"/>
        <v>0</v>
      </c>
      <c r="T506" s="89">
        <f t="shared" si="151"/>
        <v>0</v>
      </c>
      <c r="U506" s="89">
        <f t="shared" si="152"/>
        <v>0</v>
      </c>
      <c r="V506" s="89">
        <f t="shared" si="160"/>
        <v>1</v>
      </c>
      <c r="W506" s="89">
        <f t="shared" si="153"/>
        <v>0</v>
      </c>
      <c r="X506" s="89">
        <f t="shared" si="145"/>
        <v>1</v>
      </c>
      <c r="Y506" s="71">
        <v>12.5</v>
      </c>
      <c r="Z506" s="85">
        <v>43317</v>
      </c>
      <c r="AA506">
        <v>1</v>
      </c>
      <c r="AB506" s="71">
        <v>1</v>
      </c>
      <c r="AC506" s="71">
        <v>1</v>
      </c>
      <c r="AD506" s="93">
        <v>148929</v>
      </c>
      <c r="AE506" s="79">
        <v>37253956</v>
      </c>
      <c r="AF506" s="81">
        <v>1965886</v>
      </c>
      <c r="AG506" s="83">
        <v>12</v>
      </c>
      <c r="AH506" s="83">
        <v>12</v>
      </c>
      <c r="AI506" s="93">
        <v>107195465</v>
      </c>
      <c r="AJ506" s="93">
        <f t="shared" si="146"/>
        <v>107195.465</v>
      </c>
      <c r="AK506" s="117">
        <f t="shared" si="147"/>
        <v>5.4527813413392232E-2</v>
      </c>
      <c r="AL506" s="67">
        <v>30540</v>
      </c>
      <c r="AM506" s="100">
        <f t="shared" si="148"/>
        <v>1.5534980156529932</v>
      </c>
    </row>
    <row r="507" spans="1:39">
      <c r="A507" s="11">
        <v>2010</v>
      </c>
      <c r="B507" s="13">
        <v>6</v>
      </c>
      <c r="C507">
        <f>VLOOKUP('State Bond Rating'!AF8,Coding!M$3:N$16,2,FALSE)</f>
        <v>3</v>
      </c>
      <c r="D507">
        <f t="shared" si="134"/>
        <v>23</v>
      </c>
      <c r="E507" s="131">
        <f t="shared" si="135"/>
        <v>0.92</v>
      </c>
      <c r="F507">
        <f>VLOOKUP('State Bond Rating'!AG8,Coding!P$3:Q$15,2,FALSE)</f>
        <v>3</v>
      </c>
      <c r="G507" s="126">
        <f t="shared" si="136"/>
        <v>33</v>
      </c>
      <c r="H507" s="129">
        <f t="shared" si="137"/>
        <v>0.94285714285714284</v>
      </c>
      <c r="I507">
        <f>VLOOKUP('State Bond Rating'!AH8,Coding!S$3:T$15,2,FALSE)</f>
        <v>12</v>
      </c>
      <c r="J507" s="126">
        <f t="shared" si="138"/>
        <v>8</v>
      </c>
      <c r="K507" s="99">
        <f t="shared" si="139"/>
        <v>0.42105263157894735</v>
      </c>
      <c r="L507" s="97">
        <f>(E507+H507)/2</f>
        <v>0.93142857142857149</v>
      </c>
      <c r="M507" s="119">
        <v>0</v>
      </c>
      <c r="N507" s="70">
        <v>1</v>
      </c>
      <c r="O507" s="71">
        <v>1</v>
      </c>
      <c r="P507" s="71">
        <v>1</v>
      </c>
      <c r="Q507" s="89" t="str">
        <f t="shared" si="149"/>
        <v>111</v>
      </c>
      <c r="R507" s="89">
        <v>1</v>
      </c>
      <c r="S507" s="89">
        <f t="shared" si="150"/>
        <v>1</v>
      </c>
      <c r="T507" s="89">
        <f t="shared" si="151"/>
        <v>0</v>
      </c>
      <c r="U507" s="89">
        <f t="shared" si="152"/>
        <v>0</v>
      </c>
      <c r="V507" s="89">
        <f t="shared" si="160"/>
        <v>0</v>
      </c>
      <c r="W507" s="89">
        <f t="shared" si="153"/>
        <v>0</v>
      </c>
      <c r="X507" s="89">
        <f t="shared" si="145"/>
        <v>0</v>
      </c>
      <c r="Y507" s="71">
        <v>7.4</v>
      </c>
      <c r="Z507" s="85">
        <v>39926</v>
      </c>
      <c r="AA507">
        <v>1</v>
      </c>
      <c r="AB507" s="71">
        <v>1</v>
      </c>
      <c r="AC507" s="71">
        <v>1</v>
      </c>
      <c r="AD507" s="93">
        <v>16710</v>
      </c>
      <c r="AE507" s="79">
        <v>5029196</v>
      </c>
      <c r="AF507" s="81">
        <v>253374</v>
      </c>
      <c r="AG507" s="83">
        <v>8</v>
      </c>
      <c r="AH507" s="83">
        <v>8</v>
      </c>
      <c r="AI507" s="93">
        <v>8575262</v>
      </c>
      <c r="AJ507" s="93">
        <f t="shared" si="146"/>
        <v>8575.2620000000006</v>
      </c>
      <c r="AK507" s="117">
        <f t="shared" si="147"/>
        <v>3.3844285522587163E-2</v>
      </c>
      <c r="AL507" s="67">
        <v>2376</v>
      </c>
      <c r="AM507" s="100">
        <f t="shared" si="148"/>
        <v>0.93774420421984894</v>
      </c>
    </row>
    <row r="508" spans="1:39">
      <c r="A508" s="11">
        <v>2010</v>
      </c>
      <c r="B508" s="13">
        <v>7</v>
      </c>
      <c r="C508">
        <f>VLOOKUP('State Bond Rating'!AF9,Coding!M$3:N$16,2,FALSE)</f>
        <v>3</v>
      </c>
      <c r="D508">
        <f t="shared" si="134"/>
        <v>23</v>
      </c>
      <c r="E508" s="131">
        <f t="shared" si="135"/>
        <v>0.92</v>
      </c>
      <c r="F508">
        <f>VLOOKUP('State Bond Rating'!AG9,Coding!P$3:Q$15,2,FALSE)</f>
        <v>4</v>
      </c>
      <c r="G508" s="126">
        <f t="shared" si="136"/>
        <v>32</v>
      </c>
      <c r="H508" s="129">
        <f t="shared" si="137"/>
        <v>0.91428571428571426</v>
      </c>
      <c r="I508">
        <f>VLOOKUP('State Bond Rating'!AH9,Coding!S$3:T$15,2,FALSE)</f>
        <v>3</v>
      </c>
      <c r="J508" s="126">
        <f t="shared" si="138"/>
        <v>17</v>
      </c>
      <c r="K508" s="99">
        <f t="shared" si="139"/>
        <v>0.89473684210526316</v>
      </c>
      <c r="L508" s="97">
        <f>(E508+H508+K508)/3</f>
        <v>0.90967418546365908</v>
      </c>
      <c r="M508" s="119">
        <v>0</v>
      </c>
      <c r="N508" s="70">
        <v>0</v>
      </c>
      <c r="O508" s="71">
        <v>1</v>
      </c>
      <c r="P508" s="71">
        <v>1</v>
      </c>
      <c r="Q508" s="89" t="str">
        <f t="shared" si="149"/>
        <v>011</v>
      </c>
      <c r="R508" s="89">
        <v>2</v>
      </c>
      <c r="S508" s="89">
        <f t="shared" si="150"/>
        <v>0</v>
      </c>
      <c r="T508" s="89">
        <f t="shared" si="151"/>
        <v>0</v>
      </c>
      <c r="U508" s="89">
        <f t="shared" si="152"/>
        <v>0</v>
      </c>
      <c r="V508" s="89">
        <f t="shared" si="160"/>
        <v>1</v>
      </c>
      <c r="W508" s="89">
        <f t="shared" si="153"/>
        <v>0</v>
      </c>
      <c r="X508" s="89">
        <f t="shared" si="145"/>
        <v>1</v>
      </c>
      <c r="Y508" s="71">
        <v>9</v>
      </c>
      <c r="Z508" s="85">
        <v>62126</v>
      </c>
      <c r="AA508">
        <v>1</v>
      </c>
      <c r="AB508" s="71">
        <v>1</v>
      </c>
      <c r="AC508" s="71">
        <v>1</v>
      </c>
      <c r="AD508" s="93">
        <v>30365</v>
      </c>
      <c r="AE508" s="79">
        <v>3574097</v>
      </c>
      <c r="AF508" s="81">
        <v>234528</v>
      </c>
      <c r="AG508" s="83">
        <v>0</v>
      </c>
      <c r="AH508" s="83">
        <v>0</v>
      </c>
      <c r="AI508" s="93">
        <v>12344106</v>
      </c>
      <c r="AJ508" s="93">
        <f t="shared" si="146"/>
        <v>12344.106</v>
      </c>
      <c r="AK508" s="117">
        <f t="shared" si="147"/>
        <v>5.2633826238231679E-2</v>
      </c>
      <c r="AL508" s="67">
        <v>320</v>
      </c>
      <c r="AM508" s="100">
        <f t="shared" si="148"/>
        <v>0.1364442625187611</v>
      </c>
    </row>
    <row r="509" spans="1:39">
      <c r="A509" s="11">
        <v>2010</v>
      </c>
      <c r="B509" s="13">
        <v>8</v>
      </c>
      <c r="C509">
        <f>VLOOKUP('State Bond Rating'!AF10,Coding!M$3:N$16,2,FALSE)</f>
        <v>1</v>
      </c>
      <c r="D509">
        <f t="shared" si="134"/>
        <v>25</v>
      </c>
      <c r="E509" s="131">
        <f t="shared" si="135"/>
        <v>1</v>
      </c>
      <c r="F509">
        <f>VLOOKUP('State Bond Rating'!AG10,Coding!P$3:Q$15,2,FALSE)</f>
        <v>1</v>
      </c>
      <c r="G509" s="126">
        <f t="shared" si="136"/>
        <v>35</v>
      </c>
      <c r="H509" s="129">
        <f t="shared" si="137"/>
        <v>1</v>
      </c>
      <c r="I509">
        <f>VLOOKUP('State Bond Rating'!AH10,Coding!S$3:T$15,2,FALSE)</f>
        <v>1</v>
      </c>
      <c r="J509" s="126">
        <f t="shared" si="138"/>
        <v>19</v>
      </c>
      <c r="K509" s="99">
        <f t="shared" si="139"/>
        <v>1</v>
      </c>
      <c r="L509" s="97">
        <f>(E509+H509+K509)/3</f>
        <v>1</v>
      </c>
      <c r="M509" s="119">
        <v>0</v>
      </c>
      <c r="N509" s="70">
        <v>1</v>
      </c>
      <c r="O509" s="71">
        <v>1</v>
      </c>
      <c r="P509" s="71">
        <v>1</v>
      </c>
      <c r="Q509" s="89" t="str">
        <f t="shared" si="149"/>
        <v>111</v>
      </c>
      <c r="R509" s="89">
        <v>1</v>
      </c>
      <c r="S509" s="89">
        <f t="shared" si="150"/>
        <v>1</v>
      </c>
      <c r="T509" s="89">
        <f t="shared" si="151"/>
        <v>0</v>
      </c>
      <c r="U509" s="89">
        <f t="shared" si="152"/>
        <v>0</v>
      </c>
      <c r="V509" s="89">
        <f t="shared" si="160"/>
        <v>0</v>
      </c>
      <c r="W509" s="89">
        <f t="shared" si="153"/>
        <v>0</v>
      </c>
      <c r="X509" s="89">
        <f t="shared" si="145"/>
        <v>0</v>
      </c>
      <c r="Y509" s="71">
        <v>9</v>
      </c>
      <c r="Z509" s="85">
        <v>41088</v>
      </c>
      <c r="AA509">
        <v>1</v>
      </c>
      <c r="AB509" s="71">
        <v>1</v>
      </c>
      <c r="AC509" s="71">
        <v>1</v>
      </c>
      <c r="AD509" s="93">
        <v>5515</v>
      </c>
      <c r="AE509" s="79">
        <v>897934</v>
      </c>
      <c r="AF509" s="81">
        <v>57471</v>
      </c>
      <c r="AG509" s="83">
        <v>0</v>
      </c>
      <c r="AH509" s="83">
        <v>0</v>
      </c>
      <c r="AI509" s="93">
        <v>2763032</v>
      </c>
      <c r="AJ509" s="93">
        <f t="shared" si="146"/>
        <v>2763.0320000000002</v>
      </c>
      <c r="AK509" s="117">
        <f t="shared" si="147"/>
        <v>4.8076977954098592E-2</v>
      </c>
      <c r="AL509" s="67">
        <v>424</v>
      </c>
      <c r="AM509" s="100">
        <f t="shared" si="148"/>
        <v>0.73776339371161115</v>
      </c>
    </row>
    <row r="510" spans="1:39">
      <c r="A510" s="11">
        <v>2010</v>
      </c>
      <c r="B510" s="13">
        <v>9</v>
      </c>
      <c r="C510">
        <f>VLOOKUP('State Bond Rating'!AF11,Coding!M$3:N$16,2,FALSE)</f>
        <v>1</v>
      </c>
      <c r="D510">
        <f t="shared" si="134"/>
        <v>25</v>
      </c>
      <c r="E510" s="131">
        <f t="shared" si="135"/>
        <v>1</v>
      </c>
      <c r="F510">
        <f>VLOOKUP('State Bond Rating'!AG11,Coding!P$3:Q$15,2,FALSE)</f>
        <v>2</v>
      </c>
      <c r="G510" s="126">
        <f t="shared" si="136"/>
        <v>34</v>
      </c>
      <c r="H510" s="129">
        <f t="shared" si="137"/>
        <v>0.97142857142857142</v>
      </c>
      <c r="I510">
        <f>VLOOKUP('State Bond Rating'!AH11,Coding!S$3:T$15,2,FALSE)</f>
        <v>1</v>
      </c>
      <c r="J510" s="126">
        <f t="shared" si="138"/>
        <v>19</v>
      </c>
      <c r="K510" s="99">
        <f t="shared" si="139"/>
        <v>1</v>
      </c>
      <c r="L510" s="97">
        <f>(E510+H510+K510)/3</f>
        <v>0.99047619047619051</v>
      </c>
      <c r="M510" s="119">
        <v>0</v>
      </c>
      <c r="N510" s="70">
        <v>0</v>
      </c>
      <c r="O510" s="71">
        <v>0</v>
      </c>
      <c r="P510" s="71">
        <v>0</v>
      </c>
      <c r="Q510" s="89" t="str">
        <f t="shared" si="149"/>
        <v>000</v>
      </c>
      <c r="R510" s="89">
        <v>0</v>
      </c>
      <c r="S510" s="89">
        <f t="shared" si="150"/>
        <v>0</v>
      </c>
      <c r="T510" s="89">
        <f t="shared" si="151"/>
        <v>1</v>
      </c>
      <c r="U510" s="89">
        <f t="shared" si="152"/>
        <v>0</v>
      </c>
      <c r="V510" s="89">
        <f t="shared" si="160"/>
        <v>0</v>
      </c>
      <c r="W510" s="89">
        <f t="shared" si="153"/>
        <v>0</v>
      </c>
      <c r="X510" s="89">
        <f t="shared" si="145"/>
        <v>0</v>
      </c>
      <c r="Y510" s="71">
        <v>11.9</v>
      </c>
      <c r="Z510" s="85">
        <v>38626</v>
      </c>
      <c r="AA510">
        <v>1</v>
      </c>
      <c r="AB510" s="71">
        <v>1</v>
      </c>
      <c r="AC510" s="71">
        <v>1</v>
      </c>
      <c r="AD510" s="93">
        <v>41324</v>
      </c>
      <c r="AE510" s="79">
        <v>18801310</v>
      </c>
      <c r="AF510" s="81">
        <v>735098</v>
      </c>
      <c r="AG510" s="83">
        <v>8</v>
      </c>
      <c r="AH510" s="83">
        <v>8</v>
      </c>
      <c r="AI510" s="93">
        <v>30484883</v>
      </c>
      <c r="AJ510" s="93">
        <f t="shared" si="146"/>
        <v>30484.883000000002</v>
      </c>
      <c r="AK510" s="117">
        <f t="shared" si="147"/>
        <v>4.1470501892264706E-2</v>
      </c>
      <c r="AL510" s="67">
        <v>7054</v>
      </c>
      <c r="AM510" s="100">
        <f t="shared" si="148"/>
        <v>0.95959994449719632</v>
      </c>
    </row>
    <row r="511" spans="1:39">
      <c r="A511" s="11">
        <v>2010</v>
      </c>
      <c r="B511" s="13">
        <v>10</v>
      </c>
      <c r="C511">
        <f>VLOOKUP('State Bond Rating'!AF12,Coding!M$3:N$16,2,FALSE)</f>
        <v>1</v>
      </c>
      <c r="D511">
        <f t="shared" si="134"/>
        <v>25</v>
      </c>
      <c r="E511" s="131">
        <f t="shared" si="135"/>
        <v>1</v>
      </c>
      <c r="F511">
        <f>VLOOKUP('State Bond Rating'!AG12,Coding!P$3:Q$15,2,FALSE)</f>
        <v>1</v>
      </c>
      <c r="G511" s="126">
        <f t="shared" si="136"/>
        <v>35</v>
      </c>
      <c r="H511" s="129">
        <f t="shared" si="137"/>
        <v>1</v>
      </c>
      <c r="I511">
        <f>VLOOKUP('State Bond Rating'!AH12,Coding!S$3:T$15,2,FALSE)</f>
        <v>1</v>
      </c>
      <c r="J511" s="126">
        <f t="shared" si="138"/>
        <v>19</v>
      </c>
      <c r="K511" s="99">
        <f t="shared" si="139"/>
        <v>1</v>
      </c>
      <c r="L511" s="97">
        <f>(E511+H511+K511)/3</f>
        <v>1</v>
      </c>
      <c r="M511" s="119">
        <v>0</v>
      </c>
      <c r="N511" s="70">
        <v>0</v>
      </c>
      <c r="O511" s="71">
        <v>0</v>
      </c>
      <c r="P511" s="71">
        <v>0</v>
      </c>
      <c r="Q511" s="89" t="str">
        <f t="shared" si="149"/>
        <v>000</v>
      </c>
      <c r="R511" s="89">
        <v>0</v>
      </c>
      <c r="S511" s="89">
        <f t="shared" si="150"/>
        <v>0</v>
      </c>
      <c r="T511" s="89">
        <f t="shared" si="151"/>
        <v>1</v>
      </c>
      <c r="U511" s="89">
        <f t="shared" si="152"/>
        <v>0</v>
      </c>
      <c r="V511" s="89">
        <f t="shared" si="160"/>
        <v>0</v>
      </c>
      <c r="W511" s="89">
        <f t="shared" si="153"/>
        <v>0</v>
      </c>
      <c r="X511" s="89">
        <f t="shared" si="145"/>
        <v>0</v>
      </c>
      <c r="Y511" s="71">
        <v>10.4</v>
      </c>
      <c r="Z511" s="85">
        <v>34643</v>
      </c>
      <c r="AA511">
        <v>1</v>
      </c>
      <c r="AB511" s="71">
        <v>1</v>
      </c>
      <c r="AC511" s="71">
        <v>1</v>
      </c>
      <c r="AD511" s="93">
        <v>13789</v>
      </c>
      <c r="AE511" s="79">
        <v>9687653</v>
      </c>
      <c r="AF511" s="81">
        <v>412485</v>
      </c>
      <c r="AG511" s="83">
        <v>0</v>
      </c>
      <c r="AH511" s="83">
        <v>0</v>
      </c>
      <c r="AI511" s="93">
        <v>14782779</v>
      </c>
      <c r="AJ511" s="93">
        <f t="shared" si="146"/>
        <v>14782.779</v>
      </c>
      <c r="AK511" s="117">
        <f t="shared" si="147"/>
        <v>3.5838343212480452E-2</v>
      </c>
      <c r="AL511" s="67">
        <v>3628</v>
      </c>
      <c r="AM511" s="100">
        <f t="shared" si="148"/>
        <v>0.87954713504733506</v>
      </c>
    </row>
    <row r="512" spans="1:39">
      <c r="A512" s="11">
        <v>2010</v>
      </c>
      <c r="B512" s="13">
        <v>11</v>
      </c>
      <c r="C512">
        <f>VLOOKUP('State Bond Rating'!AF13,Coding!M$3:N$16,2,FALSE)</f>
        <v>3</v>
      </c>
      <c r="D512">
        <f t="shared" si="134"/>
        <v>23</v>
      </c>
      <c r="E512" s="131">
        <f t="shared" si="135"/>
        <v>0.92</v>
      </c>
      <c r="F512">
        <f>VLOOKUP('State Bond Rating'!AG13,Coding!P$3:Q$15,2,FALSE)</f>
        <v>3</v>
      </c>
      <c r="G512" s="126">
        <f t="shared" si="136"/>
        <v>33</v>
      </c>
      <c r="H512" s="129">
        <f t="shared" si="137"/>
        <v>0.94285714285714284</v>
      </c>
      <c r="I512">
        <f>VLOOKUP('State Bond Rating'!AH13,Coding!S$3:T$15,2,FALSE)</f>
        <v>2</v>
      </c>
      <c r="J512" s="126">
        <f t="shared" si="138"/>
        <v>18</v>
      </c>
      <c r="K512" s="99">
        <f t="shared" si="139"/>
        <v>0.94736842105263153</v>
      </c>
      <c r="L512" s="97">
        <f>(E512+H512+K512)/3</f>
        <v>0.93674185463659143</v>
      </c>
      <c r="M512" s="119">
        <v>0</v>
      </c>
      <c r="N512" s="70">
        <v>1</v>
      </c>
      <c r="O512" s="71">
        <v>1</v>
      </c>
      <c r="P512" s="71">
        <v>1</v>
      </c>
      <c r="Q512" s="89" t="str">
        <f t="shared" si="149"/>
        <v>111</v>
      </c>
      <c r="R512" s="89">
        <v>1</v>
      </c>
      <c r="S512" s="89">
        <f t="shared" si="150"/>
        <v>1</v>
      </c>
      <c r="T512" s="89">
        <f t="shared" si="151"/>
        <v>0</v>
      </c>
      <c r="U512" s="89">
        <f t="shared" si="152"/>
        <v>0</v>
      </c>
      <c r="V512" s="89">
        <f t="shared" si="160"/>
        <v>0</v>
      </c>
      <c r="W512" s="89">
        <f t="shared" si="153"/>
        <v>0</v>
      </c>
      <c r="X512" s="89">
        <f t="shared" si="145"/>
        <v>0</v>
      </c>
      <c r="Y512" s="71">
        <v>6.9</v>
      </c>
      <c r="Z512" s="85">
        <v>41724</v>
      </c>
      <c r="AA512">
        <v>1</v>
      </c>
      <c r="AB512" s="71">
        <v>1</v>
      </c>
      <c r="AC512" s="71">
        <v>1</v>
      </c>
      <c r="AD512" s="93">
        <v>7701</v>
      </c>
      <c r="AE512" s="79">
        <v>1360301</v>
      </c>
      <c r="AF512" s="81">
        <v>68225</v>
      </c>
      <c r="AG512" s="83">
        <v>0</v>
      </c>
      <c r="AH512" s="83">
        <v>0</v>
      </c>
      <c r="AI512" s="93">
        <v>4837862</v>
      </c>
      <c r="AJ512" s="93">
        <f t="shared" si="146"/>
        <v>4837.8620000000001</v>
      </c>
      <c r="AK512" s="117">
        <f t="shared" si="147"/>
        <v>7.0910399413704653E-2</v>
      </c>
      <c r="AL512" s="67">
        <v>411</v>
      </c>
      <c r="AM512" s="100">
        <f t="shared" si="148"/>
        <v>0.60241846830340784</v>
      </c>
    </row>
    <row r="513" spans="1:39">
      <c r="A513" s="11">
        <v>2010</v>
      </c>
      <c r="B513" s="13">
        <v>12</v>
      </c>
      <c r="C513">
        <f>VLOOKUP('State Bond Rating'!AF14,Coding!M$3:N$16,2,FALSE)</f>
        <v>2</v>
      </c>
      <c r="D513">
        <f t="shared" si="134"/>
        <v>24</v>
      </c>
      <c r="E513" s="131">
        <f t="shared" si="135"/>
        <v>0.96</v>
      </c>
      <c r="F513">
        <f>VLOOKUP('State Bond Rating'!AG14,Coding!P$3:Q$15,2,FALSE)</f>
        <v>3</v>
      </c>
      <c r="G513" s="126">
        <f t="shared" si="136"/>
        <v>33</v>
      </c>
      <c r="H513" s="129">
        <f t="shared" si="137"/>
        <v>0.94285714285714284</v>
      </c>
      <c r="I513">
        <f>VLOOKUP('State Bond Rating'!AH14,Coding!S$3:T$15,2,FALSE)</f>
        <v>12</v>
      </c>
      <c r="J513" s="126">
        <f t="shared" si="138"/>
        <v>8</v>
      </c>
      <c r="K513" s="99">
        <f t="shared" si="139"/>
        <v>0.42105263157894735</v>
      </c>
      <c r="L513" s="97">
        <f>(E513+H513)/2</f>
        <v>0.9514285714285714</v>
      </c>
      <c r="M513" s="119">
        <v>0</v>
      </c>
      <c r="N513" s="70">
        <v>0</v>
      </c>
      <c r="O513" s="71">
        <v>0</v>
      </c>
      <c r="P513" s="71">
        <v>0</v>
      </c>
      <c r="Q513" s="89" t="str">
        <f t="shared" si="149"/>
        <v>000</v>
      </c>
      <c r="R513" s="89">
        <v>0</v>
      </c>
      <c r="S513" s="89">
        <f t="shared" si="150"/>
        <v>0</v>
      </c>
      <c r="T513" s="89">
        <f t="shared" si="151"/>
        <v>1</v>
      </c>
      <c r="U513" s="89">
        <f t="shared" si="152"/>
        <v>0</v>
      </c>
      <c r="V513" s="89">
        <f t="shared" si="160"/>
        <v>0</v>
      </c>
      <c r="W513" s="89">
        <f t="shared" si="153"/>
        <v>0</v>
      </c>
      <c r="X513" s="89">
        <f t="shared" si="145"/>
        <v>0</v>
      </c>
      <c r="Y513" s="71">
        <v>9.3000000000000007</v>
      </c>
      <c r="Z513" s="85">
        <v>31726</v>
      </c>
      <c r="AA513">
        <v>1</v>
      </c>
      <c r="AB513" s="71">
        <v>1</v>
      </c>
      <c r="AC513" s="71">
        <v>1</v>
      </c>
      <c r="AD513" s="93">
        <v>3872</v>
      </c>
      <c r="AE513" s="79">
        <v>1567582</v>
      </c>
      <c r="AF513" s="81">
        <v>55258</v>
      </c>
      <c r="AG513" s="83">
        <v>0</v>
      </c>
      <c r="AH513" s="83">
        <v>0</v>
      </c>
      <c r="AI513" s="93">
        <v>2951703</v>
      </c>
      <c r="AJ513" s="93">
        <f t="shared" si="146"/>
        <v>2951.703</v>
      </c>
      <c r="AK513" s="117">
        <f t="shared" si="147"/>
        <v>5.3416754135147848E-2</v>
      </c>
      <c r="AL513" s="67">
        <v>3040</v>
      </c>
      <c r="AM513" s="100">
        <f t="shared" si="148"/>
        <v>5.5014658510984829</v>
      </c>
    </row>
    <row r="514" spans="1:39">
      <c r="A514" s="11">
        <v>2010</v>
      </c>
      <c r="B514" s="13">
        <v>13</v>
      </c>
      <c r="C514">
        <f>VLOOKUP('State Bond Rating'!AF15,Coding!M$3:N$16,2,FALSE)</f>
        <v>5</v>
      </c>
      <c r="D514">
        <f t="shared" ref="D514:D577" si="161">25-(C514-1)</f>
        <v>21</v>
      </c>
      <c r="E514" s="131">
        <f t="shared" si="135"/>
        <v>0.84</v>
      </c>
      <c r="F514">
        <f>VLOOKUP('State Bond Rating'!AG15,Coding!P$3:Q$15,2,FALSE)</f>
        <v>6</v>
      </c>
      <c r="G514" s="126">
        <f t="shared" si="136"/>
        <v>30</v>
      </c>
      <c r="H514" s="129">
        <f t="shared" si="137"/>
        <v>0.8571428571428571</v>
      </c>
      <c r="I514">
        <f>VLOOKUP('State Bond Rating'!AH15,Coding!S$3:T$15,2,FALSE)</f>
        <v>6</v>
      </c>
      <c r="J514" s="126">
        <f t="shared" si="138"/>
        <v>14</v>
      </c>
      <c r="K514" s="99">
        <f t="shared" si="139"/>
        <v>0.73684210526315785</v>
      </c>
      <c r="L514" s="97">
        <f>(E514+H514+K514)/3</f>
        <v>0.81132832080200501</v>
      </c>
      <c r="M514" s="119">
        <v>0</v>
      </c>
      <c r="N514" s="70">
        <v>1</v>
      </c>
      <c r="O514" s="71">
        <v>1</v>
      </c>
      <c r="P514" s="71">
        <v>1</v>
      </c>
      <c r="Q514" s="89" t="str">
        <f t="shared" si="149"/>
        <v>111</v>
      </c>
      <c r="R514" s="89">
        <v>1</v>
      </c>
      <c r="S514" s="89">
        <f t="shared" si="150"/>
        <v>1</v>
      </c>
      <c r="T514" s="89">
        <f t="shared" si="151"/>
        <v>0</v>
      </c>
      <c r="U514" s="89">
        <f t="shared" si="152"/>
        <v>0</v>
      </c>
      <c r="V514" s="89">
        <f t="shared" si="160"/>
        <v>0</v>
      </c>
      <c r="W514" s="89">
        <f t="shared" si="153"/>
        <v>0</v>
      </c>
      <c r="X514" s="89">
        <f t="shared" si="145"/>
        <v>0</v>
      </c>
      <c r="Y514" s="71">
        <v>11.3</v>
      </c>
      <c r="Z514" s="85">
        <v>41698</v>
      </c>
      <c r="AA514">
        <v>1</v>
      </c>
      <c r="AB514" s="71">
        <v>1</v>
      </c>
      <c r="AC514" s="71">
        <v>1</v>
      </c>
      <c r="AD514" s="93">
        <v>61361</v>
      </c>
      <c r="AE514" s="79">
        <v>12830632</v>
      </c>
      <c r="AF514" s="81">
        <v>653476</v>
      </c>
      <c r="AG514" s="83">
        <v>0</v>
      </c>
      <c r="AH514" s="83">
        <v>0</v>
      </c>
      <c r="AI514" s="93">
        <v>27795759</v>
      </c>
      <c r="AJ514" s="93">
        <f t="shared" si="146"/>
        <v>27795.758999999998</v>
      </c>
      <c r="AK514" s="117">
        <f t="shared" si="147"/>
        <v>4.2535240773953438E-2</v>
      </c>
      <c r="AL514" s="67">
        <v>5296</v>
      </c>
      <c r="AM514" s="100">
        <f t="shared" si="148"/>
        <v>0.81043527229768197</v>
      </c>
    </row>
    <row r="515" spans="1:39">
      <c r="A515" s="11">
        <v>2010</v>
      </c>
      <c r="B515" s="13">
        <v>14</v>
      </c>
      <c r="C515">
        <f>VLOOKUP('State Bond Rating'!AF16,Coding!M$3:N$16,2,FALSE)</f>
        <v>1</v>
      </c>
      <c r="D515">
        <f t="shared" si="161"/>
        <v>25</v>
      </c>
      <c r="E515" s="131">
        <f t="shared" ref="E515:E578" si="162">D515/25</f>
        <v>1</v>
      </c>
      <c r="F515">
        <f>VLOOKUP('State Bond Rating'!AG16,Coding!P$3:Q$15,2,FALSE)</f>
        <v>2</v>
      </c>
      <c r="G515" s="126">
        <f t="shared" ref="G515:G578" si="163">35-(F515-1)</f>
        <v>34</v>
      </c>
      <c r="H515" s="129">
        <f t="shared" ref="H515:H578" si="164">G515/35</f>
        <v>0.97142857142857142</v>
      </c>
      <c r="I515">
        <f>VLOOKUP('State Bond Rating'!AH16,Coding!S$3:T$15,2,FALSE)</f>
        <v>12</v>
      </c>
      <c r="J515" s="126">
        <f t="shared" ref="J515:J578" si="165">19-(I515-1)</f>
        <v>8</v>
      </c>
      <c r="K515" s="99">
        <f t="shared" ref="K515:K578" si="166">J515/19</f>
        <v>0.42105263157894735</v>
      </c>
      <c r="L515" s="97">
        <f>(E515+H515)/2</f>
        <v>0.98571428571428577</v>
      </c>
      <c r="M515" s="119">
        <v>0</v>
      </c>
      <c r="N515" s="70">
        <v>0</v>
      </c>
      <c r="O515" s="71">
        <v>1</v>
      </c>
      <c r="P515" s="71">
        <v>0</v>
      </c>
      <c r="Q515" s="89" t="str">
        <f t="shared" si="149"/>
        <v>010</v>
      </c>
      <c r="R515" s="89">
        <v>2</v>
      </c>
      <c r="S515" s="89">
        <f t="shared" si="150"/>
        <v>0</v>
      </c>
      <c r="T515" s="89">
        <f t="shared" si="151"/>
        <v>0</v>
      </c>
      <c r="U515" s="89">
        <f t="shared" si="152"/>
        <v>0</v>
      </c>
      <c r="V515" s="89">
        <v>1</v>
      </c>
      <c r="W515" s="89">
        <f t="shared" si="153"/>
        <v>0</v>
      </c>
      <c r="X515" s="89">
        <f t="shared" ref="X515:X578" si="167">IF(U515+V515+W515=1,1,0)</f>
        <v>1</v>
      </c>
      <c r="Y515" s="71">
        <v>9.6999999999999993</v>
      </c>
      <c r="Z515" s="85">
        <v>35081</v>
      </c>
      <c r="AA515">
        <v>1</v>
      </c>
      <c r="AB515" s="71">
        <v>1</v>
      </c>
      <c r="AC515" s="71">
        <v>1</v>
      </c>
      <c r="AD515" s="93">
        <v>23635</v>
      </c>
      <c r="AE515" s="79">
        <v>6483802</v>
      </c>
      <c r="AF515" s="81">
        <v>282259</v>
      </c>
      <c r="AG515" s="83">
        <v>0</v>
      </c>
      <c r="AH515" s="83">
        <v>0</v>
      </c>
      <c r="AI515" s="93">
        <v>13795221</v>
      </c>
      <c r="AJ515" s="93">
        <f t="shared" ref="AJ515:AJ578" si="168">AI515/1000</f>
        <v>13795.221</v>
      </c>
      <c r="AK515" s="117">
        <f t="shared" ref="AK515:AK578" si="169">AJ515/AF515</f>
        <v>4.8874335273631664E-2</v>
      </c>
      <c r="AL515" s="67">
        <v>3546</v>
      </c>
      <c r="AM515" s="100">
        <f t="shared" ref="AM515:AM578" si="170">(AL515/AF515)*100</f>
        <v>1.2562929791432691</v>
      </c>
    </row>
    <row r="516" spans="1:39">
      <c r="A516" s="11">
        <v>2010</v>
      </c>
      <c r="B516" s="13">
        <v>15</v>
      </c>
      <c r="C516">
        <f>VLOOKUP('State Bond Rating'!AF17,Coding!M$3:N$16,2,FALSE)</f>
        <v>1</v>
      </c>
      <c r="D516">
        <f t="shared" si="161"/>
        <v>25</v>
      </c>
      <c r="E516" s="131">
        <f t="shared" si="162"/>
        <v>1</v>
      </c>
      <c r="F516">
        <f>VLOOKUP('State Bond Rating'!AG17,Coding!P$3:Q$15,2,FALSE)</f>
        <v>2</v>
      </c>
      <c r="G516" s="126">
        <f t="shared" si="163"/>
        <v>34</v>
      </c>
      <c r="H516" s="129">
        <f t="shared" si="164"/>
        <v>0.97142857142857142</v>
      </c>
      <c r="I516">
        <f>VLOOKUP('State Bond Rating'!AH17,Coding!S$3:T$15,2,FALSE)</f>
        <v>1</v>
      </c>
      <c r="J516" s="126">
        <f t="shared" si="165"/>
        <v>19</v>
      </c>
      <c r="K516" s="99">
        <f t="shared" si="166"/>
        <v>1</v>
      </c>
      <c r="L516" s="97">
        <f>(E516+H516+K516)/3</f>
        <v>0.99047619047619051</v>
      </c>
      <c r="M516" s="119">
        <v>0</v>
      </c>
      <c r="N516" s="70">
        <v>1</v>
      </c>
      <c r="O516" s="71">
        <v>1</v>
      </c>
      <c r="P516" s="71">
        <v>1</v>
      </c>
      <c r="Q516" s="89" t="str">
        <f t="shared" si="149"/>
        <v>111</v>
      </c>
      <c r="R516" s="89">
        <v>1</v>
      </c>
      <c r="S516" s="89">
        <f t="shared" si="150"/>
        <v>1</v>
      </c>
      <c r="T516" s="89">
        <f t="shared" si="151"/>
        <v>0</v>
      </c>
      <c r="U516" s="89">
        <f t="shared" si="152"/>
        <v>0</v>
      </c>
      <c r="V516" s="89">
        <f t="shared" ref="V516:V527" si="171">IF(Q516="011",1,0)</f>
        <v>0</v>
      </c>
      <c r="W516" s="89">
        <f t="shared" si="153"/>
        <v>0</v>
      </c>
      <c r="X516" s="89">
        <f t="shared" si="167"/>
        <v>0</v>
      </c>
      <c r="Y516" s="71">
        <v>6.6</v>
      </c>
      <c r="Z516" s="85">
        <v>37946</v>
      </c>
      <c r="AA516">
        <v>1</v>
      </c>
      <c r="AB516" s="71">
        <v>1</v>
      </c>
      <c r="AC516" s="71">
        <v>1</v>
      </c>
      <c r="AD516" s="93">
        <v>7398</v>
      </c>
      <c r="AE516" s="79">
        <v>3046355</v>
      </c>
      <c r="AF516" s="81">
        <v>141697</v>
      </c>
      <c r="AG516" s="83">
        <v>0</v>
      </c>
      <c r="AH516" s="83">
        <v>0</v>
      </c>
      <c r="AI516" s="93">
        <v>6809344</v>
      </c>
      <c r="AJ516" s="93">
        <f t="shared" si="168"/>
        <v>6809.3440000000001</v>
      </c>
      <c r="AK516" s="117">
        <f t="shared" si="169"/>
        <v>4.8055668080481589E-2</v>
      </c>
      <c r="AL516" s="67">
        <v>7300</v>
      </c>
      <c r="AM516" s="100">
        <f t="shared" si="170"/>
        <v>5.1518380770235082</v>
      </c>
    </row>
    <row r="517" spans="1:39">
      <c r="A517" s="11">
        <v>2010</v>
      </c>
      <c r="B517" s="13">
        <v>16</v>
      </c>
      <c r="C517">
        <f>VLOOKUP('State Bond Rating'!AF18,Coding!M$3:N$16,2,FALSE)</f>
        <v>2</v>
      </c>
      <c r="D517">
        <f t="shared" si="161"/>
        <v>24</v>
      </c>
      <c r="E517" s="131">
        <f t="shared" si="162"/>
        <v>0.96</v>
      </c>
      <c r="F517">
        <f>VLOOKUP('State Bond Rating'!AG18,Coding!P$3:Q$15,2,FALSE)</f>
        <v>2</v>
      </c>
      <c r="G517" s="126">
        <f t="shared" si="163"/>
        <v>34</v>
      </c>
      <c r="H517" s="129">
        <f t="shared" si="164"/>
        <v>0.97142857142857142</v>
      </c>
      <c r="I517">
        <f>VLOOKUP('State Bond Rating'!AH18,Coding!S$3:T$15,2,FALSE)</f>
        <v>12</v>
      </c>
      <c r="J517" s="126">
        <f t="shared" si="165"/>
        <v>8</v>
      </c>
      <c r="K517" s="99">
        <f t="shared" si="166"/>
        <v>0.42105263157894735</v>
      </c>
      <c r="L517" s="97">
        <f>(E517+H517)/2</f>
        <v>0.96571428571428575</v>
      </c>
      <c r="M517" s="119">
        <v>0</v>
      </c>
      <c r="N517" s="70">
        <v>1</v>
      </c>
      <c r="O517" s="71">
        <v>0</v>
      </c>
      <c r="P517" s="71">
        <v>0</v>
      </c>
      <c r="Q517" s="89" t="str">
        <f t="shared" ref="Q517:Q580" si="172">N517&amp;O517&amp;P517</f>
        <v>100</v>
      </c>
      <c r="R517" s="89">
        <v>2</v>
      </c>
      <c r="S517" s="89">
        <f t="shared" ref="S517:S580" si="173">IF(Q517="111",1,0)</f>
        <v>0</v>
      </c>
      <c r="T517" s="89">
        <f t="shared" ref="T517:T580" si="174">IF(Q517="000",1,0)</f>
        <v>0</v>
      </c>
      <c r="U517" s="89">
        <v>1</v>
      </c>
      <c r="V517" s="89">
        <f t="shared" si="171"/>
        <v>0</v>
      </c>
      <c r="W517" s="89">
        <f t="shared" ref="W517:W580" si="175">IF(Q517="200",1,0)</f>
        <v>0</v>
      </c>
      <c r="X517" s="89">
        <f t="shared" si="167"/>
        <v>1</v>
      </c>
      <c r="Y517" s="71">
        <v>6.4</v>
      </c>
      <c r="Z517" s="85">
        <v>39206</v>
      </c>
      <c r="AA517">
        <v>1</v>
      </c>
      <c r="AB517" s="71">
        <v>1</v>
      </c>
      <c r="AC517" s="71">
        <v>1</v>
      </c>
      <c r="AD517" s="93">
        <v>6509</v>
      </c>
      <c r="AE517" s="79">
        <v>2853118</v>
      </c>
      <c r="AF517" s="81">
        <v>128542</v>
      </c>
      <c r="AG517" s="83">
        <v>0</v>
      </c>
      <c r="AH517" s="83">
        <v>0</v>
      </c>
      <c r="AI517" s="93">
        <v>6492996</v>
      </c>
      <c r="AJ517" s="93">
        <f t="shared" si="168"/>
        <v>6492.9960000000001</v>
      </c>
      <c r="AK517" s="117">
        <f t="shared" si="169"/>
        <v>5.0512641782452426E-2</v>
      </c>
      <c r="AL517" s="67">
        <v>5012</v>
      </c>
      <c r="AM517" s="100">
        <f t="shared" si="170"/>
        <v>3.8991146862504085</v>
      </c>
    </row>
    <row r="518" spans="1:39">
      <c r="A518" s="11">
        <v>2010</v>
      </c>
      <c r="B518" s="13">
        <v>17</v>
      </c>
      <c r="C518">
        <f>VLOOKUP('State Bond Rating'!AF19,Coding!M$3:N$16,2,FALSE)</f>
        <v>4</v>
      </c>
      <c r="D518">
        <f t="shared" si="161"/>
        <v>22</v>
      </c>
      <c r="E518" s="131">
        <f t="shared" si="162"/>
        <v>0.88</v>
      </c>
      <c r="F518">
        <f>VLOOKUP('State Bond Rating'!AG19,Coding!P$3:Q$15,2,FALSE)</f>
        <v>3</v>
      </c>
      <c r="G518" s="126">
        <f t="shared" si="163"/>
        <v>33</v>
      </c>
      <c r="H518" s="129">
        <f t="shared" si="164"/>
        <v>0.94285714285714284</v>
      </c>
      <c r="I518">
        <f>VLOOKUP('State Bond Rating'!AH19,Coding!S$3:T$15,2,FALSE)</f>
        <v>12</v>
      </c>
      <c r="J518" s="126">
        <f t="shared" si="165"/>
        <v>8</v>
      </c>
      <c r="K518" s="99">
        <f t="shared" si="166"/>
        <v>0.42105263157894735</v>
      </c>
      <c r="L518" s="97">
        <f>(E518+H518)/2</f>
        <v>0.91142857142857148</v>
      </c>
      <c r="M518" s="119">
        <v>0</v>
      </c>
      <c r="N518" s="70">
        <v>1</v>
      </c>
      <c r="O518" s="71">
        <v>1</v>
      </c>
      <c r="P518" s="71">
        <v>0</v>
      </c>
      <c r="Q518" s="89" t="str">
        <f t="shared" si="172"/>
        <v>110</v>
      </c>
      <c r="R518" s="89">
        <v>2</v>
      </c>
      <c r="S518" s="89">
        <f t="shared" si="173"/>
        <v>0</v>
      </c>
      <c r="T518" s="89">
        <f t="shared" si="174"/>
        <v>0</v>
      </c>
      <c r="U518" s="89">
        <v>1</v>
      </c>
      <c r="V518" s="89">
        <f t="shared" si="171"/>
        <v>0</v>
      </c>
      <c r="W518" s="89">
        <f t="shared" si="175"/>
        <v>0</v>
      </c>
      <c r="X518" s="89">
        <f t="shared" si="167"/>
        <v>1</v>
      </c>
      <c r="Y518" s="71">
        <v>10.7</v>
      </c>
      <c r="Z518" s="85">
        <v>33026</v>
      </c>
      <c r="AA518">
        <v>1</v>
      </c>
      <c r="AB518" s="71">
        <v>1</v>
      </c>
      <c r="AC518" s="71">
        <v>1</v>
      </c>
      <c r="AD518" s="93">
        <v>14393</v>
      </c>
      <c r="AE518" s="79">
        <v>4339367</v>
      </c>
      <c r="AF518" s="81">
        <v>165974</v>
      </c>
      <c r="AG518" s="83">
        <v>0</v>
      </c>
      <c r="AH518" s="83">
        <v>0</v>
      </c>
      <c r="AI518" s="93">
        <v>9531404</v>
      </c>
      <c r="AJ518" s="93">
        <f t="shared" si="168"/>
        <v>9531.4040000000005</v>
      </c>
      <c r="AK518" s="117">
        <f t="shared" si="169"/>
        <v>5.742709099015509E-2</v>
      </c>
      <c r="AL518" s="67">
        <v>1852</v>
      </c>
      <c r="AM518" s="100">
        <f t="shared" si="170"/>
        <v>1.115837420318845</v>
      </c>
    </row>
    <row r="519" spans="1:39">
      <c r="A519" s="11">
        <v>2010</v>
      </c>
      <c r="B519" s="13">
        <v>18</v>
      </c>
      <c r="C519">
        <f>VLOOKUP('State Bond Rating'!AF20,Coding!M$3:N$16,2,FALSE)</f>
        <v>4</v>
      </c>
      <c r="D519">
        <f t="shared" si="161"/>
        <v>22</v>
      </c>
      <c r="E519" s="131">
        <f t="shared" si="162"/>
        <v>0.88</v>
      </c>
      <c r="F519">
        <f>VLOOKUP('State Bond Rating'!AG20,Coding!P$3:Q$15,2,FALSE)</f>
        <v>5</v>
      </c>
      <c r="G519" s="126">
        <f t="shared" si="163"/>
        <v>31</v>
      </c>
      <c r="H519" s="129">
        <f t="shared" si="164"/>
        <v>0.88571428571428568</v>
      </c>
      <c r="I519">
        <f>VLOOKUP('State Bond Rating'!AH20,Coding!S$3:T$15,2,FALSE)</f>
        <v>3</v>
      </c>
      <c r="J519" s="126">
        <f t="shared" si="165"/>
        <v>17</v>
      </c>
      <c r="K519" s="99">
        <f t="shared" si="166"/>
        <v>0.89473684210526316</v>
      </c>
      <c r="L519" s="97">
        <f t="shared" ref="L519:L527" si="176">(E519+H519+K519)/3</f>
        <v>0.88681704260651628</v>
      </c>
      <c r="M519" s="119">
        <v>0</v>
      </c>
      <c r="N519" s="70">
        <v>0</v>
      </c>
      <c r="O519" s="71">
        <v>1</v>
      </c>
      <c r="P519" s="71">
        <v>1</v>
      </c>
      <c r="Q519" s="89" t="str">
        <f t="shared" si="172"/>
        <v>011</v>
      </c>
      <c r="R519" s="89">
        <v>2</v>
      </c>
      <c r="S519" s="89">
        <f t="shared" si="173"/>
        <v>0</v>
      </c>
      <c r="T519" s="89">
        <f t="shared" si="174"/>
        <v>0</v>
      </c>
      <c r="U519" s="89">
        <f t="shared" ref="U519:U579" si="177">IF(Q519="100""110""101",1,0)</f>
        <v>0</v>
      </c>
      <c r="V519" s="89">
        <f t="shared" si="171"/>
        <v>1</v>
      </c>
      <c r="W519" s="89">
        <f t="shared" si="175"/>
        <v>0</v>
      </c>
      <c r="X519" s="89">
        <f t="shared" si="167"/>
        <v>1</v>
      </c>
      <c r="Y519" s="71">
        <v>7.4</v>
      </c>
      <c r="Z519" s="85">
        <v>37226</v>
      </c>
      <c r="AA519">
        <v>1</v>
      </c>
      <c r="AB519" s="71">
        <v>1</v>
      </c>
      <c r="AC519" s="71">
        <v>1</v>
      </c>
      <c r="AD519" s="93">
        <v>17450</v>
      </c>
      <c r="AE519" s="79">
        <v>4533372</v>
      </c>
      <c r="AF519" s="81">
        <v>232596</v>
      </c>
      <c r="AG519" s="83">
        <v>12</v>
      </c>
      <c r="AH519" s="83">
        <v>12</v>
      </c>
      <c r="AI519" s="93">
        <v>8758633</v>
      </c>
      <c r="AJ519" s="93">
        <f t="shared" si="168"/>
        <v>8758.6329999999998</v>
      </c>
      <c r="AK519" s="117">
        <f t="shared" si="169"/>
        <v>3.7655991504583056E-2</v>
      </c>
      <c r="AL519" s="67">
        <v>1835</v>
      </c>
      <c r="AM519" s="100">
        <f t="shared" si="170"/>
        <v>0.78892156356945087</v>
      </c>
    </row>
    <row r="520" spans="1:39">
      <c r="A520" s="11">
        <v>2010</v>
      </c>
      <c r="B520" s="13">
        <v>19</v>
      </c>
      <c r="C520">
        <f>VLOOKUP('State Bond Rating'!AF21,Coding!M$3:N$16,2,FALSE)</f>
        <v>3</v>
      </c>
      <c r="D520">
        <f t="shared" si="161"/>
        <v>23</v>
      </c>
      <c r="E520" s="131">
        <f t="shared" si="162"/>
        <v>0.92</v>
      </c>
      <c r="F520">
        <f>VLOOKUP('State Bond Rating'!AG21,Coding!P$3:Q$15,2,FALSE)</f>
        <v>4</v>
      </c>
      <c r="G520" s="126">
        <f t="shared" si="163"/>
        <v>32</v>
      </c>
      <c r="H520" s="129">
        <f t="shared" si="164"/>
        <v>0.91428571428571426</v>
      </c>
      <c r="I520">
        <f>VLOOKUP('State Bond Rating'!AH21,Coding!S$3:T$15,2,FALSE)</f>
        <v>2</v>
      </c>
      <c r="J520" s="126">
        <f t="shared" si="165"/>
        <v>18</v>
      </c>
      <c r="K520" s="99">
        <f t="shared" si="166"/>
        <v>0.94736842105263153</v>
      </c>
      <c r="L520" s="97">
        <f t="shared" si="176"/>
        <v>0.92721804511278194</v>
      </c>
      <c r="M520" s="119">
        <v>0</v>
      </c>
      <c r="N520" s="70">
        <v>1</v>
      </c>
      <c r="O520" s="71">
        <v>1</v>
      </c>
      <c r="P520" s="71">
        <v>1</v>
      </c>
      <c r="Q520" s="89" t="str">
        <f t="shared" si="172"/>
        <v>111</v>
      </c>
      <c r="R520" s="89">
        <v>1</v>
      </c>
      <c r="S520" s="89">
        <f t="shared" si="173"/>
        <v>1</v>
      </c>
      <c r="T520" s="89">
        <f t="shared" si="174"/>
        <v>0</v>
      </c>
      <c r="U520" s="89">
        <f t="shared" si="177"/>
        <v>0</v>
      </c>
      <c r="V520" s="89">
        <f t="shared" si="171"/>
        <v>0</v>
      </c>
      <c r="W520" s="89">
        <f t="shared" si="175"/>
        <v>0</v>
      </c>
      <c r="X520" s="89">
        <f t="shared" si="167"/>
        <v>0</v>
      </c>
      <c r="Y520" s="71">
        <v>8.1999999999999993</v>
      </c>
      <c r="Z520" s="85">
        <v>37528</v>
      </c>
      <c r="AA520">
        <v>1</v>
      </c>
      <c r="AB520" s="71">
        <v>1</v>
      </c>
      <c r="AC520" s="71">
        <v>1</v>
      </c>
      <c r="AD520" s="93">
        <v>6034</v>
      </c>
      <c r="AE520" s="79">
        <v>1328361</v>
      </c>
      <c r="AF520" s="81">
        <v>51456</v>
      </c>
      <c r="AG520" s="83">
        <v>8</v>
      </c>
      <c r="AH520" s="83">
        <v>8</v>
      </c>
      <c r="AI520" s="93">
        <v>3489953</v>
      </c>
      <c r="AJ520" s="93">
        <f t="shared" si="168"/>
        <v>3489.953</v>
      </c>
      <c r="AK520" s="117">
        <f t="shared" si="169"/>
        <v>6.7824024409203973E-2</v>
      </c>
      <c r="AL520" s="67">
        <v>801</v>
      </c>
      <c r="AM520" s="100">
        <f t="shared" si="170"/>
        <v>1.556669776119403</v>
      </c>
    </row>
    <row r="521" spans="1:39">
      <c r="A521" s="11">
        <v>2010</v>
      </c>
      <c r="B521" s="13">
        <v>20</v>
      </c>
      <c r="C521">
        <f>VLOOKUP('State Bond Rating'!AF22,Coding!M$3:N$16,2,FALSE)</f>
        <v>1</v>
      </c>
      <c r="D521">
        <f t="shared" si="161"/>
        <v>25</v>
      </c>
      <c r="E521" s="131">
        <f t="shared" si="162"/>
        <v>1</v>
      </c>
      <c r="F521">
        <f>VLOOKUP('State Bond Rating'!AG22,Coding!P$3:Q$15,2,FALSE)</f>
        <v>1</v>
      </c>
      <c r="G521" s="126">
        <f t="shared" si="163"/>
        <v>35</v>
      </c>
      <c r="H521" s="129">
        <f t="shared" si="164"/>
        <v>1</v>
      </c>
      <c r="I521">
        <f>VLOOKUP('State Bond Rating'!AH22,Coding!S$3:T$15,2,FALSE)</f>
        <v>1</v>
      </c>
      <c r="J521" s="126">
        <f t="shared" si="165"/>
        <v>19</v>
      </c>
      <c r="K521" s="99">
        <f t="shared" si="166"/>
        <v>1</v>
      </c>
      <c r="L521" s="97">
        <f t="shared" si="176"/>
        <v>1</v>
      </c>
      <c r="M521" s="119">
        <v>0</v>
      </c>
      <c r="N521" s="70">
        <v>1</v>
      </c>
      <c r="O521" s="71">
        <v>1</v>
      </c>
      <c r="P521" s="71">
        <v>1</v>
      </c>
      <c r="Q521" s="89" t="str">
        <f t="shared" si="172"/>
        <v>111</v>
      </c>
      <c r="R521" s="89">
        <v>1</v>
      </c>
      <c r="S521" s="89">
        <f t="shared" si="173"/>
        <v>1</v>
      </c>
      <c r="T521" s="89">
        <f t="shared" si="174"/>
        <v>0</v>
      </c>
      <c r="U521" s="89">
        <f t="shared" si="177"/>
        <v>0</v>
      </c>
      <c r="V521" s="89">
        <f t="shared" si="171"/>
        <v>0</v>
      </c>
      <c r="W521" s="89">
        <f t="shared" si="175"/>
        <v>0</v>
      </c>
      <c r="X521" s="89">
        <f t="shared" si="167"/>
        <v>0</v>
      </c>
      <c r="Y521" s="71">
        <v>7.5</v>
      </c>
      <c r="Z521" s="85">
        <v>49880</v>
      </c>
      <c r="AA521">
        <v>1</v>
      </c>
      <c r="AB521" s="71">
        <v>1</v>
      </c>
      <c r="AC521" s="71">
        <v>1</v>
      </c>
      <c r="AD521" s="93">
        <v>24475</v>
      </c>
      <c r="AE521" s="79">
        <v>5773552</v>
      </c>
      <c r="AF521" s="81">
        <v>313952</v>
      </c>
      <c r="AG521" s="83">
        <v>0</v>
      </c>
      <c r="AH521" s="83">
        <v>0</v>
      </c>
      <c r="AI521" s="93">
        <v>15237748</v>
      </c>
      <c r="AJ521" s="93">
        <f t="shared" si="168"/>
        <v>15237.748</v>
      </c>
      <c r="AK521" s="117">
        <f t="shared" si="169"/>
        <v>4.8535279278361022E-2</v>
      </c>
      <c r="AL521" s="67">
        <v>806</v>
      </c>
      <c r="AM521" s="100">
        <f t="shared" si="170"/>
        <v>0.25672714300275201</v>
      </c>
    </row>
    <row r="522" spans="1:39">
      <c r="A522" s="11">
        <v>2010</v>
      </c>
      <c r="B522" s="13">
        <v>21</v>
      </c>
      <c r="C522">
        <f>VLOOKUP('State Bond Rating'!AF23,Coding!M$3:N$16,2,FALSE)</f>
        <v>3</v>
      </c>
      <c r="D522">
        <f t="shared" si="161"/>
        <v>23</v>
      </c>
      <c r="E522" s="131">
        <f t="shared" si="162"/>
        <v>0.92</v>
      </c>
      <c r="F522">
        <f>VLOOKUP('State Bond Rating'!AG23,Coding!P$3:Q$15,2,FALSE)</f>
        <v>3</v>
      </c>
      <c r="G522" s="126">
        <f t="shared" si="163"/>
        <v>33</v>
      </c>
      <c r="H522" s="129">
        <f t="shared" si="164"/>
        <v>0.94285714285714284</v>
      </c>
      <c r="I522">
        <f>VLOOKUP('State Bond Rating'!AH23,Coding!S$3:T$15,2,FALSE)</f>
        <v>2</v>
      </c>
      <c r="J522" s="126">
        <f t="shared" si="165"/>
        <v>18</v>
      </c>
      <c r="K522" s="99">
        <f t="shared" si="166"/>
        <v>0.94736842105263153</v>
      </c>
      <c r="L522" s="97">
        <f t="shared" si="176"/>
        <v>0.93674185463659143</v>
      </c>
      <c r="M522" s="119">
        <v>0</v>
      </c>
      <c r="N522" s="70">
        <v>1</v>
      </c>
      <c r="O522" s="71">
        <v>1</v>
      </c>
      <c r="P522" s="71">
        <v>1</v>
      </c>
      <c r="Q522" s="89" t="str">
        <f t="shared" si="172"/>
        <v>111</v>
      </c>
      <c r="R522" s="89">
        <v>1</v>
      </c>
      <c r="S522" s="89">
        <f t="shared" si="173"/>
        <v>1</v>
      </c>
      <c r="T522" s="89">
        <f t="shared" si="174"/>
        <v>0</v>
      </c>
      <c r="U522" s="89">
        <f t="shared" si="177"/>
        <v>0</v>
      </c>
      <c r="V522" s="89">
        <f t="shared" si="171"/>
        <v>0</v>
      </c>
      <c r="W522" s="89">
        <f t="shared" si="175"/>
        <v>0</v>
      </c>
      <c r="X522" s="89">
        <f t="shared" si="167"/>
        <v>0</v>
      </c>
      <c r="Y522" s="71">
        <v>9.5</v>
      </c>
      <c r="Z522" s="85">
        <v>53054</v>
      </c>
      <c r="AA522">
        <v>1</v>
      </c>
      <c r="AB522" s="71">
        <v>1</v>
      </c>
      <c r="AC522" s="71">
        <v>1</v>
      </c>
      <c r="AD522" s="93">
        <v>73940</v>
      </c>
      <c r="AE522" s="79">
        <v>6547629</v>
      </c>
      <c r="AF522" s="81">
        <v>402652</v>
      </c>
      <c r="AG522" s="83">
        <v>0</v>
      </c>
      <c r="AH522" s="83">
        <v>0</v>
      </c>
      <c r="AI522" s="93">
        <v>20090563</v>
      </c>
      <c r="AJ522" s="93">
        <f t="shared" si="168"/>
        <v>20090.562999999998</v>
      </c>
      <c r="AK522" s="117">
        <f t="shared" si="169"/>
        <v>4.989559967416031E-2</v>
      </c>
      <c r="AL522" s="67">
        <v>1269</v>
      </c>
      <c r="AM522" s="100">
        <f t="shared" si="170"/>
        <v>0.31516048597796609</v>
      </c>
    </row>
    <row r="523" spans="1:39">
      <c r="A523" s="11">
        <v>2010</v>
      </c>
      <c r="B523" s="13">
        <v>22</v>
      </c>
      <c r="C523">
        <f>VLOOKUP('State Bond Rating'!AF24,Coding!M$3:N$16,2,FALSE)</f>
        <v>4</v>
      </c>
      <c r="D523">
        <f t="shared" si="161"/>
        <v>22</v>
      </c>
      <c r="E523" s="131">
        <f t="shared" si="162"/>
        <v>0.88</v>
      </c>
      <c r="F523">
        <f>VLOOKUP('State Bond Rating'!AG24,Coding!P$3:Q$15,2,FALSE)</f>
        <v>4</v>
      </c>
      <c r="G523" s="126">
        <f t="shared" si="163"/>
        <v>32</v>
      </c>
      <c r="H523" s="129">
        <f t="shared" si="164"/>
        <v>0.91428571428571426</v>
      </c>
      <c r="I523">
        <f>VLOOKUP('State Bond Rating'!AH24,Coding!S$3:T$15,2,FALSE)</f>
        <v>4</v>
      </c>
      <c r="J523" s="126">
        <f t="shared" si="165"/>
        <v>16</v>
      </c>
      <c r="K523" s="99">
        <f t="shared" si="166"/>
        <v>0.84210526315789469</v>
      </c>
      <c r="L523" s="97">
        <f t="shared" si="176"/>
        <v>0.87879699248120302</v>
      </c>
      <c r="M523" s="119">
        <v>0</v>
      </c>
      <c r="N523" s="70">
        <v>1</v>
      </c>
      <c r="O523" s="71">
        <v>1</v>
      </c>
      <c r="P523" s="71">
        <v>0</v>
      </c>
      <c r="Q523" s="89" t="str">
        <f t="shared" si="172"/>
        <v>110</v>
      </c>
      <c r="R523" s="89">
        <v>2</v>
      </c>
      <c r="S523" s="89">
        <f t="shared" si="173"/>
        <v>0</v>
      </c>
      <c r="T523" s="89">
        <f t="shared" si="174"/>
        <v>0</v>
      </c>
      <c r="U523" s="89">
        <v>1</v>
      </c>
      <c r="V523" s="89">
        <f t="shared" si="171"/>
        <v>0</v>
      </c>
      <c r="W523" s="89">
        <f t="shared" si="175"/>
        <v>0</v>
      </c>
      <c r="X523" s="89">
        <f t="shared" si="167"/>
        <v>1</v>
      </c>
      <c r="Y523" s="71">
        <v>14.3</v>
      </c>
      <c r="Z523" s="85">
        <v>35204</v>
      </c>
      <c r="AA523">
        <v>1</v>
      </c>
      <c r="AB523" s="71">
        <v>1</v>
      </c>
      <c r="AC523" s="71">
        <v>1</v>
      </c>
      <c r="AD523" s="93">
        <v>32146</v>
      </c>
      <c r="AE523" s="79">
        <v>9883640</v>
      </c>
      <c r="AF523" s="81">
        <v>385021</v>
      </c>
      <c r="AG523" s="83">
        <v>6</v>
      </c>
      <c r="AH523" s="83">
        <v>8</v>
      </c>
      <c r="AI523" s="93">
        <v>22208870</v>
      </c>
      <c r="AJ523" s="93">
        <f t="shared" si="168"/>
        <v>22208.87</v>
      </c>
      <c r="AK523" s="117">
        <f t="shared" si="169"/>
        <v>5.7682230319904625E-2</v>
      </c>
      <c r="AL523" s="67">
        <v>3204</v>
      </c>
      <c r="AM523" s="100">
        <f t="shared" si="170"/>
        <v>0.83216240153134502</v>
      </c>
    </row>
    <row r="524" spans="1:39">
      <c r="A524" s="11">
        <v>2010</v>
      </c>
      <c r="B524" s="13">
        <v>23</v>
      </c>
      <c r="C524">
        <f>VLOOKUP('State Bond Rating'!AF25,Coding!M$3:N$16,2,FALSE)</f>
        <v>1</v>
      </c>
      <c r="D524">
        <f t="shared" si="161"/>
        <v>25</v>
      </c>
      <c r="E524" s="131">
        <f t="shared" si="162"/>
        <v>1</v>
      </c>
      <c r="F524">
        <f>VLOOKUP('State Bond Rating'!AG25,Coding!P$3:Q$15,2,FALSE)</f>
        <v>2</v>
      </c>
      <c r="G524" s="126">
        <f t="shared" si="163"/>
        <v>34</v>
      </c>
      <c r="H524" s="129">
        <f t="shared" si="164"/>
        <v>0.97142857142857142</v>
      </c>
      <c r="I524">
        <f>VLOOKUP('State Bond Rating'!AH25,Coding!S$3:T$15,2,FALSE)</f>
        <v>1</v>
      </c>
      <c r="J524" s="126">
        <f t="shared" si="165"/>
        <v>19</v>
      </c>
      <c r="K524" s="99">
        <f t="shared" si="166"/>
        <v>1</v>
      </c>
      <c r="L524" s="97">
        <f t="shared" si="176"/>
        <v>0.99047619047619051</v>
      </c>
      <c r="M524" s="119">
        <v>0</v>
      </c>
      <c r="N524" s="70">
        <v>0</v>
      </c>
      <c r="O524" s="71">
        <v>1</v>
      </c>
      <c r="P524" s="71">
        <v>1</v>
      </c>
      <c r="Q524" s="89" t="str">
        <f t="shared" si="172"/>
        <v>011</v>
      </c>
      <c r="R524" s="89">
        <v>2</v>
      </c>
      <c r="S524" s="89">
        <f t="shared" si="173"/>
        <v>0</v>
      </c>
      <c r="T524" s="89">
        <f t="shared" si="174"/>
        <v>0</v>
      </c>
      <c r="U524" s="89">
        <f t="shared" si="177"/>
        <v>0</v>
      </c>
      <c r="V524" s="89">
        <f t="shared" si="171"/>
        <v>1</v>
      </c>
      <c r="W524" s="89">
        <f t="shared" si="175"/>
        <v>0</v>
      </c>
      <c r="X524" s="89">
        <f t="shared" si="167"/>
        <v>1</v>
      </c>
      <c r="Y524" s="71">
        <v>7.3</v>
      </c>
      <c r="Z524" s="85">
        <v>42119</v>
      </c>
      <c r="AA524">
        <v>1</v>
      </c>
      <c r="AB524" s="71">
        <v>1</v>
      </c>
      <c r="AC524" s="71">
        <v>1</v>
      </c>
      <c r="AD524" s="93">
        <v>11570</v>
      </c>
      <c r="AE524" s="79">
        <v>5303925</v>
      </c>
      <c r="AF524" s="81">
        <v>269937</v>
      </c>
      <c r="AG524" s="83">
        <v>0</v>
      </c>
      <c r="AH524" s="83">
        <v>0</v>
      </c>
      <c r="AI524" s="93">
        <v>17208877</v>
      </c>
      <c r="AJ524" s="93">
        <f t="shared" si="168"/>
        <v>17208.877</v>
      </c>
      <c r="AK524" s="117">
        <f t="shared" si="169"/>
        <v>6.3751456821406483E-2</v>
      </c>
      <c r="AL524" s="67">
        <v>6126</v>
      </c>
      <c r="AM524" s="100">
        <f t="shared" si="170"/>
        <v>2.2694184198535217</v>
      </c>
    </row>
    <row r="525" spans="1:39">
      <c r="A525" s="11">
        <v>2010</v>
      </c>
      <c r="B525" s="13">
        <v>24</v>
      </c>
      <c r="C525">
        <f>VLOOKUP('State Bond Rating'!AF26,Coding!M$3:N$16,2,FALSE)</f>
        <v>3</v>
      </c>
      <c r="D525">
        <f t="shared" si="161"/>
        <v>23</v>
      </c>
      <c r="E525" s="131">
        <f t="shared" si="162"/>
        <v>0.92</v>
      </c>
      <c r="F525">
        <f>VLOOKUP('State Bond Rating'!AG26,Coding!P$3:Q$15,2,FALSE)</f>
        <v>4</v>
      </c>
      <c r="G525" s="126">
        <f t="shared" si="163"/>
        <v>32</v>
      </c>
      <c r="H525" s="129">
        <f t="shared" si="164"/>
        <v>0.91428571428571426</v>
      </c>
      <c r="I525">
        <f>VLOOKUP('State Bond Rating'!AH26,Coding!S$3:T$15,2,FALSE)</f>
        <v>2</v>
      </c>
      <c r="J525" s="126">
        <f t="shared" si="165"/>
        <v>18</v>
      </c>
      <c r="K525" s="99">
        <f t="shared" si="166"/>
        <v>0.94736842105263153</v>
      </c>
      <c r="L525" s="97">
        <f t="shared" si="176"/>
        <v>0.92721804511278194</v>
      </c>
      <c r="M525" s="119">
        <v>0</v>
      </c>
      <c r="N525" s="70">
        <v>0</v>
      </c>
      <c r="O525" s="71">
        <v>1</v>
      </c>
      <c r="P525" s="71">
        <v>1</v>
      </c>
      <c r="Q525" s="89" t="str">
        <f t="shared" si="172"/>
        <v>011</v>
      </c>
      <c r="R525" s="89">
        <v>2</v>
      </c>
      <c r="S525" s="89">
        <f t="shared" si="173"/>
        <v>0</v>
      </c>
      <c r="T525" s="89">
        <f t="shared" si="174"/>
        <v>0</v>
      </c>
      <c r="U525" s="89">
        <f t="shared" si="177"/>
        <v>0</v>
      </c>
      <c r="V525" s="89">
        <f t="shared" si="171"/>
        <v>1</v>
      </c>
      <c r="W525" s="89">
        <f t="shared" si="175"/>
        <v>0</v>
      </c>
      <c r="X525" s="89">
        <f t="shared" si="167"/>
        <v>1</v>
      </c>
      <c r="Y525" s="71">
        <v>10.9</v>
      </c>
      <c r="Z525" s="85">
        <v>30569</v>
      </c>
      <c r="AA525">
        <v>1</v>
      </c>
      <c r="AB525" s="71">
        <v>1</v>
      </c>
      <c r="AC525" s="71">
        <v>1</v>
      </c>
      <c r="AD525" s="93">
        <v>6492</v>
      </c>
      <c r="AE525" s="79">
        <v>2967297</v>
      </c>
      <c r="AF525" s="81">
        <v>95810</v>
      </c>
      <c r="AG525" s="83">
        <v>0</v>
      </c>
      <c r="AH525" s="83">
        <v>0</v>
      </c>
      <c r="AI525" s="93">
        <v>6268823</v>
      </c>
      <c r="AJ525" s="93">
        <f t="shared" si="168"/>
        <v>6268.8230000000003</v>
      </c>
      <c r="AK525" s="117">
        <f t="shared" si="169"/>
        <v>6.5429735935706085E-2</v>
      </c>
      <c r="AL525" s="67">
        <v>2313</v>
      </c>
      <c r="AM525" s="100">
        <f t="shared" si="170"/>
        <v>2.4141530111679366</v>
      </c>
    </row>
    <row r="526" spans="1:39">
      <c r="A526" s="11">
        <v>2010</v>
      </c>
      <c r="B526" s="13">
        <v>25</v>
      </c>
      <c r="C526">
        <f>VLOOKUP('State Bond Rating'!AF27,Coding!M$3:N$16,2,FALSE)</f>
        <v>1</v>
      </c>
      <c r="D526">
        <f t="shared" si="161"/>
        <v>25</v>
      </c>
      <c r="E526" s="131">
        <f t="shared" si="162"/>
        <v>1</v>
      </c>
      <c r="F526">
        <f>VLOOKUP('State Bond Rating'!AG27,Coding!P$3:Q$15,2,FALSE)</f>
        <v>1</v>
      </c>
      <c r="G526" s="126">
        <f t="shared" si="163"/>
        <v>35</v>
      </c>
      <c r="H526" s="129">
        <f t="shared" si="164"/>
        <v>1</v>
      </c>
      <c r="I526">
        <f>VLOOKUP('State Bond Rating'!AH27,Coding!S$3:T$15,2,FALSE)</f>
        <v>1</v>
      </c>
      <c r="J526" s="126">
        <f t="shared" si="165"/>
        <v>19</v>
      </c>
      <c r="K526" s="99">
        <f t="shared" si="166"/>
        <v>1</v>
      </c>
      <c r="L526" s="97">
        <f t="shared" si="176"/>
        <v>1</v>
      </c>
      <c r="M526" s="119">
        <v>0</v>
      </c>
      <c r="N526" s="70">
        <v>1</v>
      </c>
      <c r="O526" s="71">
        <v>1</v>
      </c>
      <c r="P526" s="71">
        <v>0</v>
      </c>
      <c r="Q526" s="89" t="str">
        <f t="shared" si="172"/>
        <v>110</v>
      </c>
      <c r="R526" s="89">
        <v>2</v>
      </c>
      <c r="S526" s="89">
        <f t="shared" si="173"/>
        <v>0</v>
      </c>
      <c r="T526" s="89">
        <f t="shared" si="174"/>
        <v>0</v>
      </c>
      <c r="U526" s="89">
        <v>1</v>
      </c>
      <c r="V526" s="89">
        <f t="shared" si="171"/>
        <v>0</v>
      </c>
      <c r="W526" s="89">
        <f t="shared" si="175"/>
        <v>0</v>
      </c>
      <c r="X526" s="89">
        <f t="shared" si="167"/>
        <v>1</v>
      </c>
      <c r="Y526" s="71">
        <v>9.5</v>
      </c>
      <c r="Z526" s="85">
        <v>36732</v>
      </c>
      <c r="AA526">
        <v>1</v>
      </c>
      <c r="AB526" s="71">
        <v>1</v>
      </c>
      <c r="AC526" s="71">
        <v>1</v>
      </c>
      <c r="AD526" s="93">
        <v>20421</v>
      </c>
      <c r="AE526" s="79">
        <v>5988927</v>
      </c>
      <c r="AF526" s="81">
        <v>255865</v>
      </c>
      <c r="AG526" s="83">
        <v>8</v>
      </c>
      <c r="AH526" s="83">
        <v>8</v>
      </c>
      <c r="AI526" s="93">
        <v>9707053</v>
      </c>
      <c r="AJ526" s="93">
        <f t="shared" si="168"/>
        <v>9707.0529999999999</v>
      </c>
      <c r="AK526" s="117">
        <f t="shared" si="169"/>
        <v>3.7938182244543019E-2</v>
      </c>
      <c r="AL526" s="67">
        <v>3522</v>
      </c>
      <c r="AM526" s="100">
        <f t="shared" si="170"/>
        <v>1.3765071424383952</v>
      </c>
    </row>
    <row r="527" spans="1:39">
      <c r="A527" s="11">
        <v>2010</v>
      </c>
      <c r="B527" s="13">
        <v>26</v>
      </c>
      <c r="C527">
        <f>VLOOKUP('State Bond Rating'!AF28,Coding!M$3:N$16,2,FALSE)</f>
        <v>3</v>
      </c>
      <c r="D527">
        <f t="shared" si="161"/>
        <v>23</v>
      </c>
      <c r="E527" s="131">
        <f t="shared" si="162"/>
        <v>0.92</v>
      </c>
      <c r="F527">
        <f>VLOOKUP('State Bond Rating'!AG28,Coding!P$3:Q$15,2,FALSE)</f>
        <v>3</v>
      </c>
      <c r="G527" s="126">
        <f t="shared" si="163"/>
        <v>33</v>
      </c>
      <c r="H527" s="129">
        <f t="shared" si="164"/>
        <v>0.94285714285714284</v>
      </c>
      <c r="I527">
        <f>VLOOKUP('State Bond Rating'!AH28,Coding!S$3:T$15,2,FALSE)</f>
        <v>2</v>
      </c>
      <c r="J527" s="126">
        <f t="shared" si="165"/>
        <v>18</v>
      </c>
      <c r="K527" s="99">
        <f t="shared" si="166"/>
        <v>0.94736842105263153</v>
      </c>
      <c r="L527" s="97">
        <f t="shared" si="176"/>
        <v>0.93674185463659143</v>
      </c>
      <c r="M527" s="119">
        <v>0</v>
      </c>
      <c r="N527" s="70">
        <v>1</v>
      </c>
      <c r="O527" s="71">
        <v>2</v>
      </c>
      <c r="P527" s="71">
        <v>0</v>
      </c>
      <c r="Q527" s="89" t="str">
        <f t="shared" si="172"/>
        <v>120</v>
      </c>
      <c r="R527" s="89">
        <v>2</v>
      </c>
      <c r="S527" s="89">
        <f t="shared" si="173"/>
        <v>0</v>
      </c>
      <c r="T527" s="89">
        <f t="shared" si="174"/>
        <v>0</v>
      </c>
      <c r="U527" s="89">
        <v>1</v>
      </c>
      <c r="V527" s="89">
        <f t="shared" si="171"/>
        <v>0</v>
      </c>
      <c r="W527" s="89">
        <f t="shared" si="175"/>
        <v>0</v>
      </c>
      <c r="X527" s="89">
        <f t="shared" si="167"/>
        <v>1</v>
      </c>
      <c r="Y527" s="71">
        <v>6.8</v>
      </c>
      <c r="Z527" s="85">
        <v>35458</v>
      </c>
      <c r="AA527">
        <v>1</v>
      </c>
      <c r="AB527" s="71">
        <v>1</v>
      </c>
      <c r="AC527" s="71">
        <v>1</v>
      </c>
      <c r="AD527" s="93">
        <v>4157</v>
      </c>
      <c r="AE527" s="79">
        <v>989415</v>
      </c>
      <c r="AF527" s="81">
        <v>38375</v>
      </c>
      <c r="AG527" s="83">
        <v>8</v>
      </c>
      <c r="AH527" s="83">
        <v>8</v>
      </c>
      <c r="AI527" s="93">
        <v>2142809</v>
      </c>
      <c r="AJ527" s="93">
        <f t="shared" si="168"/>
        <v>2142.8090000000002</v>
      </c>
      <c r="AK527" s="117">
        <f t="shared" si="169"/>
        <v>5.5838671009771995E-2</v>
      </c>
      <c r="AL527" s="67">
        <v>1567</v>
      </c>
      <c r="AM527" s="100">
        <f t="shared" si="170"/>
        <v>4.0833876221498375</v>
      </c>
    </row>
    <row r="528" spans="1:39">
      <c r="A528" s="11">
        <v>2010</v>
      </c>
      <c r="B528" s="13">
        <v>27</v>
      </c>
      <c r="C528">
        <f>VLOOKUP('State Bond Rating'!AF29,Coding!M$3:N$16,2,FALSE)</f>
        <v>2</v>
      </c>
      <c r="D528">
        <f t="shared" si="161"/>
        <v>24</v>
      </c>
      <c r="E528" s="131">
        <f t="shared" si="162"/>
        <v>0.96</v>
      </c>
      <c r="F528">
        <f>VLOOKUP('State Bond Rating'!AG29,Coding!P$3:Q$15,2,FALSE)</f>
        <v>12</v>
      </c>
      <c r="G528" s="126">
        <f t="shared" si="163"/>
        <v>24</v>
      </c>
      <c r="H528" s="129">
        <f t="shared" si="164"/>
        <v>0.68571428571428572</v>
      </c>
      <c r="I528">
        <f>VLOOKUP('State Bond Rating'!AH29,Coding!S$3:T$15,2,FALSE)</f>
        <v>12</v>
      </c>
      <c r="J528" s="126">
        <f t="shared" si="165"/>
        <v>8</v>
      </c>
      <c r="K528" s="99">
        <f t="shared" si="166"/>
        <v>0.42105263157894735</v>
      </c>
      <c r="L528" s="97">
        <f>E528</f>
        <v>0.96</v>
      </c>
      <c r="M528" s="119">
        <v>0</v>
      </c>
      <c r="N528" s="70">
        <v>0</v>
      </c>
      <c r="O528" s="71">
        <v>3</v>
      </c>
      <c r="P528" s="71">
        <v>4</v>
      </c>
      <c r="Q528" s="89" t="str">
        <f t="shared" si="172"/>
        <v>034</v>
      </c>
      <c r="R528" s="89">
        <v>2</v>
      </c>
      <c r="S528" s="89">
        <f t="shared" si="173"/>
        <v>0</v>
      </c>
      <c r="T528" s="89">
        <f t="shared" si="174"/>
        <v>0</v>
      </c>
      <c r="U528" s="89">
        <f t="shared" si="177"/>
        <v>0</v>
      </c>
      <c r="V528" s="89">
        <v>1</v>
      </c>
      <c r="W528" s="89">
        <f t="shared" si="175"/>
        <v>0</v>
      </c>
      <c r="X528" s="89">
        <f t="shared" si="167"/>
        <v>1</v>
      </c>
      <c r="Y528" s="71">
        <v>4.5999999999999996</v>
      </c>
      <c r="Z528" s="85">
        <v>40518</v>
      </c>
      <c r="AA528">
        <v>1</v>
      </c>
      <c r="AB528" s="71">
        <v>1</v>
      </c>
      <c r="AC528" s="71">
        <v>1</v>
      </c>
      <c r="AD528" s="93">
        <v>2443</v>
      </c>
      <c r="AE528" s="79">
        <v>1826341</v>
      </c>
      <c r="AF528" s="81">
        <v>92231</v>
      </c>
      <c r="AG528" s="83">
        <v>0</v>
      </c>
      <c r="AH528" s="83">
        <v>8</v>
      </c>
      <c r="AI528" s="93">
        <v>3864897</v>
      </c>
      <c r="AJ528" s="93">
        <f t="shared" si="168"/>
        <v>3864.8969999999999</v>
      </c>
      <c r="AK528" s="117">
        <f t="shared" si="169"/>
        <v>4.1904533182986196E-2</v>
      </c>
      <c r="AL528" s="67">
        <v>6241</v>
      </c>
      <c r="AM528" s="100">
        <f t="shared" si="170"/>
        <v>6.7667053376847264</v>
      </c>
    </row>
    <row r="529" spans="1:39">
      <c r="A529" s="11">
        <v>2010</v>
      </c>
      <c r="B529" s="13">
        <v>28</v>
      </c>
      <c r="C529">
        <f>VLOOKUP('State Bond Rating'!AF30,Coding!M$3:N$16,2,FALSE)</f>
        <v>2</v>
      </c>
      <c r="D529">
        <f t="shared" si="161"/>
        <v>24</v>
      </c>
      <c r="E529" s="131">
        <f t="shared" si="162"/>
        <v>0.96</v>
      </c>
      <c r="F529">
        <f>VLOOKUP('State Bond Rating'!AG30,Coding!P$3:Q$15,2,FALSE)</f>
        <v>3</v>
      </c>
      <c r="G529" s="126">
        <f t="shared" si="163"/>
        <v>33</v>
      </c>
      <c r="H529" s="129">
        <f t="shared" si="164"/>
        <v>0.94285714285714284</v>
      </c>
      <c r="I529">
        <f>VLOOKUP('State Bond Rating'!AH30,Coding!S$3:T$15,2,FALSE)</f>
        <v>2</v>
      </c>
      <c r="J529" s="126">
        <f t="shared" si="165"/>
        <v>18</v>
      </c>
      <c r="K529" s="99">
        <f t="shared" si="166"/>
        <v>0.94736842105263153</v>
      </c>
      <c r="L529" s="97">
        <f>(E529+H529+K529)/3</f>
        <v>0.95007518796992485</v>
      </c>
      <c r="M529" s="119">
        <v>0</v>
      </c>
      <c r="N529" s="70">
        <v>0</v>
      </c>
      <c r="O529" s="71">
        <v>1</v>
      </c>
      <c r="P529" s="71">
        <v>1</v>
      </c>
      <c r="Q529" s="89" t="str">
        <f t="shared" si="172"/>
        <v>011</v>
      </c>
      <c r="R529" s="89">
        <v>2</v>
      </c>
      <c r="S529" s="89">
        <f t="shared" si="173"/>
        <v>0</v>
      </c>
      <c r="T529" s="89">
        <f t="shared" si="174"/>
        <v>0</v>
      </c>
      <c r="U529" s="89">
        <f t="shared" si="177"/>
        <v>0</v>
      </c>
      <c r="V529" s="89">
        <f t="shared" ref="V529:V546" si="178">IF(Q529="011",1,0)</f>
        <v>1</v>
      </c>
      <c r="W529" s="89">
        <f t="shared" si="175"/>
        <v>0</v>
      </c>
      <c r="X529" s="89">
        <f t="shared" si="167"/>
        <v>1</v>
      </c>
      <c r="Y529" s="71">
        <v>13</v>
      </c>
      <c r="Z529" s="85">
        <v>36820</v>
      </c>
      <c r="AA529">
        <v>1</v>
      </c>
      <c r="AB529" s="71">
        <v>1</v>
      </c>
      <c r="AC529" s="71">
        <v>1</v>
      </c>
      <c r="AD529" s="93">
        <v>4436</v>
      </c>
      <c r="AE529" s="79">
        <v>2700551</v>
      </c>
      <c r="AF529" s="81">
        <v>121713</v>
      </c>
      <c r="AG529" s="83">
        <v>12</v>
      </c>
      <c r="AH529" s="83">
        <v>12</v>
      </c>
      <c r="AI529" s="93">
        <v>5835963</v>
      </c>
      <c r="AJ529" s="93">
        <f t="shared" si="168"/>
        <v>5835.9629999999997</v>
      </c>
      <c r="AK529" s="117">
        <f t="shared" si="169"/>
        <v>4.7948559315767421E-2</v>
      </c>
      <c r="AL529" s="67">
        <v>303</v>
      </c>
      <c r="AM529" s="100">
        <f t="shared" si="170"/>
        <v>0.24894629168617979</v>
      </c>
    </row>
    <row r="530" spans="1:39">
      <c r="A530" s="11">
        <v>2010</v>
      </c>
      <c r="B530" s="13">
        <v>29</v>
      </c>
      <c r="C530">
        <f>VLOOKUP('State Bond Rating'!AF31,Coding!M$3:N$16,2,FALSE)</f>
        <v>3</v>
      </c>
      <c r="D530">
        <f t="shared" si="161"/>
        <v>23</v>
      </c>
      <c r="E530" s="131">
        <f t="shared" si="162"/>
        <v>0.92</v>
      </c>
      <c r="F530">
        <f>VLOOKUP('State Bond Rating'!AG31,Coding!P$3:Q$15,2,FALSE)</f>
        <v>3</v>
      </c>
      <c r="G530" s="126">
        <f t="shared" si="163"/>
        <v>33</v>
      </c>
      <c r="H530" s="129">
        <f t="shared" si="164"/>
        <v>0.94285714285714284</v>
      </c>
      <c r="I530">
        <f>VLOOKUP('State Bond Rating'!AH31,Coding!S$3:T$15,2,FALSE)</f>
        <v>2</v>
      </c>
      <c r="J530" s="126">
        <f t="shared" si="165"/>
        <v>18</v>
      </c>
      <c r="K530" s="99">
        <f t="shared" si="166"/>
        <v>0.94736842105263153</v>
      </c>
      <c r="L530" s="97">
        <f>(E530+H530+K530)/3</f>
        <v>0.93674185463659143</v>
      </c>
      <c r="M530" s="119">
        <v>0</v>
      </c>
      <c r="N530" s="70">
        <v>1</v>
      </c>
      <c r="O530" s="71">
        <v>1</v>
      </c>
      <c r="P530" s="71">
        <v>1</v>
      </c>
      <c r="Q530" s="89" t="str">
        <f t="shared" si="172"/>
        <v>111</v>
      </c>
      <c r="R530" s="89">
        <v>1</v>
      </c>
      <c r="S530" s="89">
        <f t="shared" si="173"/>
        <v>1</v>
      </c>
      <c r="T530" s="89">
        <f t="shared" si="174"/>
        <v>0</v>
      </c>
      <c r="U530" s="89">
        <f t="shared" si="177"/>
        <v>0</v>
      </c>
      <c r="V530" s="89">
        <f t="shared" si="178"/>
        <v>0</v>
      </c>
      <c r="W530" s="89">
        <f t="shared" si="175"/>
        <v>0</v>
      </c>
      <c r="X530" s="89">
        <f t="shared" si="167"/>
        <v>0</v>
      </c>
      <c r="Y530" s="71">
        <v>7</v>
      </c>
      <c r="Z530" s="85">
        <v>47148</v>
      </c>
      <c r="AA530">
        <v>1</v>
      </c>
      <c r="AB530" s="71">
        <v>1</v>
      </c>
      <c r="AC530" s="71">
        <v>1</v>
      </c>
      <c r="AD530" s="93">
        <v>8347</v>
      </c>
      <c r="AE530" s="79">
        <v>1316470</v>
      </c>
      <c r="AF530" s="81">
        <v>64159</v>
      </c>
      <c r="AG530" s="83">
        <v>0</v>
      </c>
      <c r="AH530" s="83">
        <v>0</v>
      </c>
      <c r="AI530" s="93">
        <v>2271936</v>
      </c>
      <c r="AJ530" s="93">
        <f t="shared" si="168"/>
        <v>2271.9360000000001</v>
      </c>
      <c r="AK530" s="117">
        <f t="shared" si="169"/>
        <v>3.5411025732944718E-2</v>
      </c>
      <c r="AL530" s="67">
        <v>149</v>
      </c>
      <c r="AM530" s="100">
        <f t="shared" si="170"/>
        <v>0.23223553983073303</v>
      </c>
    </row>
    <row r="531" spans="1:39">
      <c r="A531" s="11">
        <v>2010</v>
      </c>
      <c r="B531" s="13">
        <v>30</v>
      </c>
      <c r="C531">
        <f>VLOOKUP('State Bond Rating'!AF32,Coding!M$3:N$16,2,FALSE)</f>
        <v>3</v>
      </c>
      <c r="D531">
        <f t="shared" si="161"/>
        <v>23</v>
      </c>
      <c r="E531" s="131">
        <f t="shared" si="162"/>
        <v>0.92</v>
      </c>
      <c r="F531">
        <f>VLOOKUP('State Bond Rating'!AG32,Coding!P$3:Q$15,2,FALSE)</f>
        <v>4</v>
      </c>
      <c r="G531" s="126">
        <f t="shared" si="163"/>
        <v>32</v>
      </c>
      <c r="H531" s="129">
        <f t="shared" si="164"/>
        <v>0.91428571428571426</v>
      </c>
      <c r="I531">
        <f>VLOOKUP('State Bond Rating'!AH32,Coding!S$3:T$15,2,FALSE)</f>
        <v>3</v>
      </c>
      <c r="J531" s="126">
        <f t="shared" si="165"/>
        <v>17</v>
      </c>
      <c r="K531" s="99">
        <f t="shared" si="166"/>
        <v>0.89473684210526316</v>
      </c>
      <c r="L531" s="97">
        <f>(E531+H531+K531)/3</f>
        <v>0.90967418546365908</v>
      </c>
      <c r="M531" s="119">
        <v>0</v>
      </c>
      <c r="N531" s="70">
        <v>0</v>
      </c>
      <c r="O531" s="71">
        <v>1</v>
      </c>
      <c r="P531" s="71">
        <v>1</v>
      </c>
      <c r="Q531" s="89" t="str">
        <f t="shared" si="172"/>
        <v>011</v>
      </c>
      <c r="R531" s="89">
        <v>2</v>
      </c>
      <c r="S531" s="89">
        <f t="shared" si="173"/>
        <v>0</v>
      </c>
      <c r="T531" s="89">
        <f t="shared" si="174"/>
        <v>0</v>
      </c>
      <c r="U531" s="89">
        <f t="shared" si="177"/>
        <v>0</v>
      </c>
      <c r="V531" s="89">
        <f t="shared" si="178"/>
        <v>1</v>
      </c>
      <c r="W531" s="89">
        <f t="shared" si="175"/>
        <v>0</v>
      </c>
      <c r="X531" s="89">
        <f t="shared" si="167"/>
        <v>1</v>
      </c>
      <c r="Y531" s="71">
        <v>9.9</v>
      </c>
      <c r="Z531" s="85">
        <v>51330</v>
      </c>
      <c r="AA531">
        <v>1</v>
      </c>
      <c r="AB531" s="71">
        <v>1</v>
      </c>
      <c r="AC531" s="71">
        <v>1</v>
      </c>
      <c r="AD531" s="93">
        <v>60968</v>
      </c>
      <c r="AE531" s="79">
        <v>8791894</v>
      </c>
      <c r="AF531" s="81">
        <v>489130</v>
      </c>
      <c r="AG531" s="83">
        <v>0</v>
      </c>
      <c r="AH531" s="83">
        <v>0</v>
      </c>
      <c r="AI531" s="93">
        <v>25927891</v>
      </c>
      <c r="AJ531" s="93">
        <f t="shared" si="168"/>
        <v>25927.891</v>
      </c>
      <c r="AK531" s="117">
        <f t="shared" si="169"/>
        <v>5.3008179829493178E-2</v>
      </c>
      <c r="AL531" s="67">
        <v>821</v>
      </c>
      <c r="AM531" s="100">
        <f t="shared" si="170"/>
        <v>0.16784903808803384</v>
      </c>
    </row>
    <row r="532" spans="1:39">
      <c r="A532" s="11">
        <v>2010</v>
      </c>
      <c r="B532" s="13">
        <v>31</v>
      </c>
      <c r="C532">
        <f>VLOOKUP('State Bond Rating'!AF33,Coding!M$3:N$16,2,FALSE)</f>
        <v>2</v>
      </c>
      <c r="D532">
        <f t="shared" si="161"/>
        <v>24</v>
      </c>
      <c r="E532" s="131">
        <f t="shared" si="162"/>
        <v>0.96</v>
      </c>
      <c r="F532">
        <f>VLOOKUP('State Bond Rating'!AG33,Coding!P$3:Q$15,2,FALSE)</f>
        <v>2</v>
      </c>
      <c r="G532" s="126">
        <f t="shared" si="163"/>
        <v>34</v>
      </c>
      <c r="H532" s="129">
        <f t="shared" si="164"/>
        <v>0.97142857142857142</v>
      </c>
      <c r="I532">
        <f>VLOOKUP('State Bond Rating'!AH33,Coding!S$3:T$15,2,FALSE)</f>
        <v>12</v>
      </c>
      <c r="J532" s="126">
        <f t="shared" si="165"/>
        <v>8</v>
      </c>
      <c r="K532" s="99">
        <f t="shared" si="166"/>
        <v>0.42105263157894735</v>
      </c>
      <c r="L532" s="97">
        <f>(E532+H532)/2</f>
        <v>0.96571428571428575</v>
      </c>
      <c r="M532" s="119">
        <v>0</v>
      </c>
      <c r="N532" s="70">
        <v>1</v>
      </c>
      <c r="O532" s="71">
        <v>1</v>
      </c>
      <c r="P532" s="71">
        <v>1</v>
      </c>
      <c r="Q532" s="89" t="str">
        <f t="shared" si="172"/>
        <v>111</v>
      </c>
      <c r="R532" s="89">
        <v>1</v>
      </c>
      <c r="S532" s="89">
        <f t="shared" si="173"/>
        <v>1</v>
      </c>
      <c r="T532" s="89">
        <f t="shared" si="174"/>
        <v>0</v>
      </c>
      <c r="U532" s="89">
        <f t="shared" si="177"/>
        <v>0</v>
      </c>
      <c r="V532" s="89">
        <f t="shared" si="178"/>
        <v>0</v>
      </c>
      <c r="W532" s="89">
        <f t="shared" si="175"/>
        <v>0</v>
      </c>
      <c r="X532" s="89">
        <f t="shared" si="167"/>
        <v>0</v>
      </c>
      <c r="Y532" s="71">
        <v>8.5</v>
      </c>
      <c r="Z532" s="85">
        <v>33109</v>
      </c>
      <c r="AA532">
        <v>1</v>
      </c>
      <c r="AB532" s="71">
        <v>1</v>
      </c>
      <c r="AC532" s="71">
        <v>1</v>
      </c>
      <c r="AD532" s="93">
        <v>8740</v>
      </c>
      <c r="AE532" s="79">
        <v>2059179</v>
      </c>
      <c r="AF532" s="81">
        <v>86079</v>
      </c>
      <c r="AG532" s="83">
        <v>0</v>
      </c>
      <c r="AH532" s="83">
        <v>0</v>
      </c>
      <c r="AI532" s="93">
        <v>4295237</v>
      </c>
      <c r="AJ532" s="93">
        <f t="shared" si="168"/>
        <v>4295.2370000000001</v>
      </c>
      <c r="AK532" s="117">
        <f t="shared" si="169"/>
        <v>4.9898779028566785E-2</v>
      </c>
      <c r="AL532" s="67">
        <v>1329</v>
      </c>
      <c r="AM532" s="100">
        <f t="shared" si="170"/>
        <v>1.5439305754016659</v>
      </c>
    </row>
    <row r="533" spans="1:39">
      <c r="A533" s="11">
        <v>2010</v>
      </c>
      <c r="B533" s="13">
        <v>32</v>
      </c>
      <c r="C533">
        <f>VLOOKUP('State Bond Rating'!AF34,Coding!M$3:N$16,2,FALSE)</f>
        <v>3</v>
      </c>
      <c r="D533">
        <f t="shared" si="161"/>
        <v>23</v>
      </c>
      <c r="E533" s="131">
        <f t="shared" si="162"/>
        <v>0.92</v>
      </c>
      <c r="F533">
        <f>VLOOKUP('State Bond Rating'!AG34,Coding!P$3:Q$15,2,FALSE)</f>
        <v>4</v>
      </c>
      <c r="G533" s="126">
        <f t="shared" si="163"/>
        <v>32</v>
      </c>
      <c r="H533" s="129">
        <f t="shared" si="164"/>
        <v>0.91428571428571426</v>
      </c>
      <c r="I533">
        <f>VLOOKUP('State Bond Rating'!AH34,Coding!S$3:T$15,2,FALSE)</f>
        <v>3</v>
      </c>
      <c r="J533" s="126">
        <f t="shared" si="165"/>
        <v>17</v>
      </c>
      <c r="K533" s="99">
        <f t="shared" si="166"/>
        <v>0.89473684210526316</v>
      </c>
      <c r="L533" s="97">
        <f>(E533+H533+K533)/3</f>
        <v>0.90967418546365908</v>
      </c>
      <c r="M533" s="119">
        <v>0</v>
      </c>
      <c r="N533" s="70">
        <v>1</v>
      </c>
      <c r="O533" s="71">
        <v>1</v>
      </c>
      <c r="P533" s="71">
        <v>1</v>
      </c>
      <c r="Q533" s="89" t="str">
        <f t="shared" si="172"/>
        <v>111</v>
      </c>
      <c r="R533" s="89">
        <v>1</v>
      </c>
      <c r="S533" s="89">
        <f t="shared" si="173"/>
        <v>1</v>
      </c>
      <c r="T533" s="89">
        <f t="shared" si="174"/>
        <v>0</v>
      </c>
      <c r="U533" s="89">
        <f t="shared" si="177"/>
        <v>0</v>
      </c>
      <c r="V533" s="89">
        <f t="shared" si="178"/>
        <v>0</v>
      </c>
      <c r="W533" s="89">
        <f t="shared" si="175"/>
        <v>0</v>
      </c>
      <c r="X533" s="89">
        <f t="shared" si="167"/>
        <v>0</v>
      </c>
      <c r="Y533" s="71">
        <v>8.8000000000000007</v>
      </c>
      <c r="Z533" s="85">
        <v>48152</v>
      </c>
      <c r="AA533">
        <v>1</v>
      </c>
      <c r="AB533" s="71">
        <v>1</v>
      </c>
      <c r="AC533" s="71">
        <v>1</v>
      </c>
      <c r="AD533" s="93">
        <v>129530</v>
      </c>
      <c r="AE533" s="79">
        <v>19378102</v>
      </c>
      <c r="AF533" s="81">
        <v>1204688</v>
      </c>
      <c r="AG533" s="83">
        <v>0</v>
      </c>
      <c r="AH533" s="83">
        <v>0</v>
      </c>
      <c r="AI533" s="93">
        <v>63807610</v>
      </c>
      <c r="AJ533" s="93">
        <f t="shared" si="168"/>
        <v>63807.61</v>
      </c>
      <c r="AK533" s="117">
        <f t="shared" si="169"/>
        <v>5.2966087484892357E-2</v>
      </c>
      <c r="AL533" s="67">
        <v>2719</v>
      </c>
      <c r="AM533" s="100">
        <f t="shared" si="170"/>
        <v>0.22570159244551286</v>
      </c>
    </row>
    <row r="534" spans="1:39">
      <c r="A534" s="11">
        <v>2010</v>
      </c>
      <c r="B534" s="13">
        <v>33</v>
      </c>
      <c r="C534">
        <f>VLOOKUP('State Bond Rating'!AF35,Coding!M$3:N$16,2,FALSE)</f>
        <v>1</v>
      </c>
      <c r="D534">
        <f t="shared" si="161"/>
        <v>25</v>
      </c>
      <c r="E534" s="131">
        <f t="shared" si="162"/>
        <v>1</v>
      </c>
      <c r="F534">
        <f>VLOOKUP('State Bond Rating'!AG35,Coding!P$3:Q$15,2,FALSE)</f>
        <v>1</v>
      </c>
      <c r="G534" s="126">
        <f t="shared" si="163"/>
        <v>35</v>
      </c>
      <c r="H534" s="129">
        <f t="shared" si="164"/>
        <v>1</v>
      </c>
      <c r="I534">
        <f>VLOOKUP('State Bond Rating'!AH35,Coding!S$3:T$15,2,FALSE)</f>
        <v>1</v>
      </c>
      <c r="J534" s="126">
        <f t="shared" si="165"/>
        <v>19</v>
      </c>
      <c r="K534" s="99">
        <f t="shared" si="166"/>
        <v>1</v>
      </c>
      <c r="L534" s="97">
        <f>(E534+H534+K534)/3</f>
        <v>1</v>
      </c>
      <c r="M534" s="119">
        <v>0</v>
      </c>
      <c r="N534" s="70">
        <v>1</v>
      </c>
      <c r="O534" s="71">
        <v>1</v>
      </c>
      <c r="P534" s="71">
        <v>1</v>
      </c>
      <c r="Q534" s="89" t="str">
        <f t="shared" si="172"/>
        <v>111</v>
      </c>
      <c r="R534" s="89">
        <v>1</v>
      </c>
      <c r="S534" s="89">
        <f t="shared" si="173"/>
        <v>1</v>
      </c>
      <c r="T534" s="89">
        <f t="shared" si="174"/>
        <v>0</v>
      </c>
      <c r="U534" s="89">
        <f t="shared" si="177"/>
        <v>0</v>
      </c>
      <c r="V534" s="89">
        <f t="shared" si="178"/>
        <v>0</v>
      </c>
      <c r="W534" s="89">
        <f t="shared" si="175"/>
        <v>0</v>
      </c>
      <c r="X534" s="89">
        <f t="shared" si="167"/>
        <v>0</v>
      </c>
      <c r="Y534" s="71">
        <v>11.1</v>
      </c>
      <c r="Z534" s="85">
        <v>35331</v>
      </c>
      <c r="AA534">
        <v>1</v>
      </c>
      <c r="AB534" s="71">
        <v>1</v>
      </c>
      <c r="AC534" s="71">
        <v>1</v>
      </c>
      <c r="AD534" s="93">
        <v>18853</v>
      </c>
      <c r="AE534" s="79">
        <v>9535483</v>
      </c>
      <c r="AF534" s="81">
        <v>416008</v>
      </c>
      <c r="AG534" s="83">
        <v>0</v>
      </c>
      <c r="AH534" s="83">
        <v>0</v>
      </c>
      <c r="AI534" s="93">
        <v>21514930</v>
      </c>
      <c r="AJ534" s="93">
        <f t="shared" si="168"/>
        <v>21514.93</v>
      </c>
      <c r="AK534" s="117">
        <f t="shared" si="169"/>
        <v>5.1717587161785351E-2</v>
      </c>
      <c r="AL534" s="67">
        <v>4680</v>
      </c>
      <c r="AM534" s="100">
        <f t="shared" si="170"/>
        <v>1.1249783658006578</v>
      </c>
    </row>
    <row r="535" spans="1:39">
      <c r="A535" s="11">
        <v>2010</v>
      </c>
      <c r="B535" s="13">
        <v>34</v>
      </c>
      <c r="C535">
        <f>VLOOKUP('State Bond Rating'!AF36,Coding!M$3:N$16,2,FALSE)</f>
        <v>2</v>
      </c>
      <c r="D535">
        <f t="shared" si="161"/>
        <v>24</v>
      </c>
      <c r="E535" s="131">
        <f t="shared" si="162"/>
        <v>0.96</v>
      </c>
      <c r="F535">
        <f>VLOOKUP('State Bond Rating'!AG36,Coding!P$3:Q$15,2,FALSE)</f>
        <v>3</v>
      </c>
      <c r="G535" s="126">
        <f t="shared" si="163"/>
        <v>33</v>
      </c>
      <c r="H535" s="129">
        <f t="shared" si="164"/>
        <v>0.94285714285714284</v>
      </c>
      <c r="I535">
        <f>VLOOKUP('State Bond Rating'!AH36,Coding!S$3:T$15,2,FALSE)</f>
        <v>12</v>
      </c>
      <c r="J535" s="126">
        <f t="shared" si="165"/>
        <v>8</v>
      </c>
      <c r="K535" s="99">
        <f t="shared" si="166"/>
        <v>0.42105263157894735</v>
      </c>
      <c r="L535" s="97">
        <f>(E535+H535)/2</f>
        <v>0.9514285714285714</v>
      </c>
      <c r="M535" s="119">
        <v>0</v>
      </c>
      <c r="N535" s="70">
        <v>0</v>
      </c>
      <c r="O535" s="71">
        <v>0</v>
      </c>
      <c r="P535" s="71">
        <v>0</v>
      </c>
      <c r="Q535" s="89" t="str">
        <f t="shared" si="172"/>
        <v>000</v>
      </c>
      <c r="R535" s="89">
        <v>0</v>
      </c>
      <c r="S535" s="89">
        <f t="shared" si="173"/>
        <v>0</v>
      </c>
      <c r="T535" s="89">
        <f t="shared" si="174"/>
        <v>1</v>
      </c>
      <c r="U535" s="89">
        <f t="shared" si="177"/>
        <v>0</v>
      </c>
      <c r="V535" s="89">
        <f t="shared" si="178"/>
        <v>0</v>
      </c>
      <c r="W535" s="89">
        <f t="shared" si="175"/>
        <v>0</v>
      </c>
      <c r="X535" s="89">
        <f t="shared" si="167"/>
        <v>0</v>
      </c>
      <c r="Y535" s="71">
        <v>4.2</v>
      </c>
      <c r="Z535" s="85">
        <v>43661</v>
      </c>
      <c r="AA535">
        <v>1</v>
      </c>
      <c r="AB535" s="71">
        <v>1</v>
      </c>
      <c r="AC535" s="71">
        <v>1</v>
      </c>
      <c r="AD535" s="93">
        <v>2198</v>
      </c>
      <c r="AE535" s="79">
        <v>672591</v>
      </c>
      <c r="AF535" s="81">
        <v>36202</v>
      </c>
      <c r="AG535" s="83">
        <v>0</v>
      </c>
      <c r="AH535" s="83">
        <v>0</v>
      </c>
      <c r="AI535" s="93">
        <v>2645695</v>
      </c>
      <c r="AJ535" s="93">
        <f t="shared" si="168"/>
        <v>2645.6950000000002</v>
      </c>
      <c r="AK535" s="117">
        <f t="shared" si="169"/>
        <v>7.3081459587868075E-2</v>
      </c>
      <c r="AL535" s="67">
        <v>3189</v>
      </c>
      <c r="AM535" s="100">
        <f t="shared" si="170"/>
        <v>8.8089055853267784</v>
      </c>
    </row>
    <row r="536" spans="1:39">
      <c r="A536" s="11">
        <v>2010</v>
      </c>
      <c r="B536" s="13">
        <v>35</v>
      </c>
      <c r="C536">
        <f>VLOOKUP('State Bond Rating'!AF37,Coding!M$3:N$16,2,FALSE)</f>
        <v>2</v>
      </c>
      <c r="D536">
        <f t="shared" si="161"/>
        <v>24</v>
      </c>
      <c r="E536" s="131">
        <f t="shared" si="162"/>
        <v>0.96</v>
      </c>
      <c r="F536">
        <f>VLOOKUP('State Bond Rating'!AG37,Coding!P$3:Q$15,2,FALSE)</f>
        <v>3</v>
      </c>
      <c r="G536" s="126">
        <f t="shared" si="163"/>
        <v>33</v>
      </c>
      <c r="H536" s="129">
        <f t="shared" si="164"/>
        <v>0.94285714285714284</v>
      </c>
      <c r="I536">
        <f>VLOOKUP('State Bond Rating'!AH37,Coding!S$3:T$15,2,FALSE)</f>
        <v>2</v>
      </c>
      <c r="J536" s="126">
        <f t="shared" si="165"/>
        <v>18</v>
      </c>
      <c r="K536" s="99">
        <f t="shared" si="166"/>
        <v>0.94736842105263153</v>
      </c>
      <c r="L536" s="97">
        <f t="shared" ref="L536:L541" si="179">(E536+H536+K536)/3</f>
        <v>0.95007518796992485</v>
      </c>
      <c r="M536" s="119">
        <v>0</v>
      </c>
      <c r="N536" s="70">
        <v>1</v>
      </c>
      <c r="O536" s="71">
        <v>1</v>
      </c>
      <c r="P536" s="71">
        <v>0</v>
      </c>
      <c r="Q536" s="89" t="str">
        <f t="shared" si="172"/>
        <v>110</v>
      </c>
      <c r="R536" s="89">
        <v>2</v>
      </c>
      <c r="S536" s="89">
        <f t="shared" si="173"/>
        <v>0</v>
      </c>
      <c r="T536" s="89">
        <f t="shared" si="174"/>
        <v>0</v>
      </c>
      <c r="U536" s="89">
        <v>1</v>
      </c>
      <c r="V536" s="89">
        <f t="shared" si="178"/>
        <v>0</v>
      </c>
      <c r="W536" s="89">
        <f t="shared" si="175"/>
        <v>0</v>
      </c>
      <c r="X536" s="89">
        <f t="shared" si="167"/>
        <v>1</v>
      </c>
      <c r="Y536" s="71">
        <v>10.8</v>
      </c>
      <c r="Z536" s="85">
        <v>36355</v>
      </c>
      <c r="AA536">
        <v>1</v>
      </c>
      <c r="AB536" s="71">
        <v>1</v>
      </c>
      <c r="AC536" s="71">
        <v>1</v>
      </c>
      <c r="AD536" s="93">
        <v>30004</v>
      </c>
      <c r="AE536" s="79">
        <v>11536504</v>
      </c>
      <c r="AF536" s="81">
        <v>498989</v>
      </c>
      <c r="AG536" s="83">
        <v>8</v>
      </c>
      <c r="AH536" s="83">
        <v>8</v>
      </c>
      <c r="AI536" s="93">
        <v>23583596</v>
      </c>
      <c r="AJ536" s="93">
        <f t="shared" si="168"/>
        <v>23583.596000000001</v>
      </c>
      <c r="AK536" s="117">
        <f t="shared" si="169"/>
        <v>4.7262757295251E-2</v>
      </c>
      <c r="AL536" s="67">
        <v>3306</v>
      </c>
      <c r="AM536" s="100">
        <f t="shared" si="170"/>
        <v>0.66253965518277957</v>
      </c>
    </row>
    <row r="537" spans="1:39">
      <c r="A537" s="11">
        <v>2010</v>
      </c>
      <c r="B537" s="13">
        <v>36</v>
      </c>
      <c r="C537">
        <f>VLOOKUP('State Bond Rating'!AF38,Coding!M$3:N$16,2,FALSE)</f>
        <v>2</v>
      </c>
      <c r="D537">
        <f t="shared" si="161"/>
        <v>24</v>
      </c>
      <c r="E537" s="131">
        <f t="shared" si="162"/>
        <v>0.96</v>
      </c>
      <c r="F537">
        <f>VLOOKUP('State Bond Rating'!AG38,Coding!P$3:Q$15,2,FALSE)</f>
        <v>4</v>
      </c>
      <c r="G537" s="126">
        <f t="shared" si="163"/>
        <v>32</v>
      </c>
      <c r="H537" s="129">
        <f t="shared" si="164"/>
        <v>0.91428571428571426</v>
      </c>
      <c r="I537">
        <f>VLOOKUP('State Bond Rating'!AH38,Coding!S$3:T$15,2,FALSE)</f>
        <v>2</v>
      </c>
      <c r="J537" s="126">
        <f t="shared" si="165"/>
        <v>18</v>
      </c>
      <c r="K537" s="99">
        <f t="shared" si="166"/>
        <v>0.94736842105263153</v>
      </c>
      <c r="L537" s="97">
        <f t="shared" si="179"/>
        <v>0.94055137844611514</v>
      </c>
      <c r="M537" s="119">
        <v>0</v>
      </c>
      <c r="N537" s="70">
        <v>1</v>
      </c>
      <c r="O537" s="71">
        <v>0</v>
      </c>
      <c r="P537" s="71">
        <v>0</v>
      </c>
      <c r="Q537" s="89" t="str">
        <f t="shared" si="172"/>
        <v>100</v>
      </c>
      <c r="R537" s="89">
        <v>2</v>
      </c>
      <c r="S537" s="89">
        <f t="shared" si="173"/>
        <v>0</v>
      </c>
      <c r="T537" s="89">
        <f t="shared" si="174"/>
        <v>0</v>
      </c>
      <c r="U537" s="89">
        <v>1</v>
      </c>
      <c r="V537" s="89">
        <f t="shared" si="178"/>
        <v>0</v>
      </c>
      <c r="W537" s="89">
        <f t="shared" si="175"/>
        <v>0</v>
      </c>
      <c r="X537" s="89">
        <f t="shared" si="167"/>
        <v>1</v>
      </c>
      <c r="Y537" s="71">
        <v>6.7</v>
      </c>
      <c r="Z537" s="85">
        <v>35911</v>
      </c>
      <c r="AA537">
        <v>1</v>
      </c>
      <c r="AB537" s="71">
        <v>1</v>
      </c>
      <c r="AC537" s="71">
        <v>1</v>
      </c>
      <c r="AD537" s="93">
        <v>9963</v>
      </c>
      <c r="AE537" s="79">
        <v>3751351</v>
      </c>
      <c r="AF537" s="81">
        <v>149913</v>
      </c>
      <c r="AG537" s="83">
        <v>12</v>
      </c>
      <c r="AH537" s="83">
        <v>12</v>
      </c>
      <c r="AI537" s="93">
        <v>7082161</v>
      </c>
      <c r="AJ537" s="93">
        <f t="shared" si="168"/>
        <v>7082.1610000000001</v>
      </c>
      <c r="AK537" s="117">
        <f t="shared" si="169"/>
        <v>4.7241806914677179E-2</v>
      </c>
      <c r="AL537" s="67">
        <v>2379</v>
      </c>
      <c r="AM537" s="100">
        <f t="shared" si="170"/>
        <v>1.5869204138400272</v>
      </c>
    </row>
    <row r="538" spans="1:39">
      <c r="A538" s="11">
        <v>2010</v>
      </c>
      <c r="B538" s="13">
        <v>37</v>
      </c>
      <c r="C538">
        <f>VLOOKUP('State Bond Rating'!AF39,Coding!M$3:N$16,2,FALSE)</f>
        <v>3</v>
      </c>
      <c r="D538">
        <f t="shared" si="161"/>
        <v>23</v>
      </c>
      <c r="E538" s="131">
        <f t="shared" si="162"/>
        <v>0.92</v>
      </c>
      <c r="F538">
        <f>VLOOKUP('State Bond Rating'!AG39,Coding!P$3:Q$15,2,FALSE)</f>
        <v>3</v>
      </c>
      <c r="G538" s="126">
        <f t="shared" si="163"/>
        <v>33</v>
      </c>
      <c r="H538" s="129">
        <f t="shared" si="164"/>
        <v>0.94285714285714284</v>
      </c>
      <c r="I538">
        <f>VLOOKUP('State Bond Rating'!AH39,Coding!S$3:T$15,2,FALSE)</f>
        <v>2</v>
      </c>
      <c r="J538" s="126">
        <f t="shared" si="165"/>
        <v>18</v>
      </c>
      <c r="K538" s="99">
        <f t="shared" si="166"/>
        <v>0.94736842105263153</v>
      </c>
      <c r="L538" s="97">
        <f t="shared" si="179"/>
        <v>0.93674185463659143</v>
      </c>
      <c r="M538" s="119">
        <v>0</v>
      </c>
      <c r="N538" s="70">
        <v>1</v>
      </c>
      <c r="O538" s="71">
        <v>1</v>
      </c>
      <c r="P538" s="71">
        <v>1</v>
      </c>
      <c r="Q538" s="89" t="str">
        <f t="shared" si="172"/>
        <v>111</v>
      </c>
      <c r="R538" s="89">
        <v>1</v>
      </c>
      <c r="S538" s="89">
        <f t="shared" si="173"/>
        <v>1</v>
      </c>
      <c r="T538" s="89">
        <f t="shared" si="174"/>
        <v>0</v>
      </c>
      <c r="U538" s="89">
        <f t="shared" si="177"/>
        <v>0</v>
      </c>
      <c r="V538" s="89">
        <f t="shared" si="178"/>
        <v>0</v>
      </c>
      <c r="W538" s="89">
        <f t="shared" si="175"/>
        <v>0</v>
      </c>
      <c r="X538" s="89">
        <f t="shared" si="167"/>
        <v>0</v>
      </c>
      <c r="Y538" s="71">
        <v>10.7</v>
      </c>
      <c r="Z538" s="85">
        <v>35692</v>
      </c>
      <c r="AA538">
        <v>1</v>
      </c>
      <c r="AB538" s="71">
        <v>1</v>
      </c>
      <c r="AC538" s="71">
        <v>1</v>
      </c>
      <c r="AD538" s="93">
        <v>13510</v>
      </c>
      <c r="AE538" s="79">
        <v>3831074</v>
      </c>
      <c r="AF538" s="81">
        <v>191120</v>
      </c>
      <c r="AG538" s="83">
        <v>0</v>
      </c>
      <c r="AH538" s="83">
        <v>0</v>
      </c>
      <c r="AI538" s="93">
        <v>7475135</v>
      </c>
      <c r="AJ538" s="93">
        <f t="shared" si="168"/>
        <v>7475.1350000000002</v>
      </c>
      <c r="AK538" s="117">
        <f t="shared" si="169"/>
        <v>3.9112259313520303E-2</v>
      </c>
      <c r="AL538" s="67">
        <v>3198</v>
      </c>
      <c r="AM538" s="100">
        <f t="shared" si="170"/>
        <v>1.6732942653830054</v>
      </c>
    </row>
    <row r="539" spans="1:39">
      <c r="A539" s="11">
        <v>2010</v>
      </c>
      <c r="B539" s="13">
        <v>38</v>
      </c>
      <c r="C539">
        <f>VLOOKUP('State Bond Rating'!AF40,Coding!M$3:N$16,2,FALSE)</f>
        <v>3</v>
      </c>
      <c r="D539">
        <f t="shared" si="161"/>
        <v>23</v>
      </c>
      <c r="E539" s="131">
        <f t="shared" si="162"/>
        <v>0.92</v>
      </c>
      <c r="F539">
        <f>VLOOKUP('State Bond Rating'!AG40,Coding!P$3:Q$15,2,FALSE)</f>
        <v>3</v>
      </c>
      <c r="G539" s="126">
        <f t="shared" si="163"/>
        <v>33</v>
      </c>
      <c r="H539" s="129">
        <f t="shared" si="164"/>
        <v>0.94285714285714284</v>
      </c>
      <c r="I539">
        <f>VLOOKUP('State Bond Rating'!AH40,Coding!S$3:T$15,2,FALSE)</f>
        <v>2</v>
      </c>
      <c r="J539" s="126">
        <f t="shared" si="165"/>
        <v>18</v>
      </c>
      <c r="K539" s="99">
        <f t="shared" si="166"/>
        <v>0.94736842105263153</v>
      </c>
      <c r="L539" s="97">
        <f t="shared" si="179"/>
        <v>0.93674185463659143</v>
      </c>
      <c r="M539" s="119">
        <v>0</v>
      </c>
      <c r="N539" s="70">
        <v>1</v>
      </c>
      <c r="O539" s="71">
        <v>1</v>
      </c>
      <c r="P539" s="71">
        <v>0</v>
      </c>
      <c r="Q539" s="89" t="str">
        <f t="shared" si="172"/>
        <v>110</v>
      </c>
      <c r="R539" s="89">
        <v>2</v>
      </c>
      <c r="S539" s="89">
        <f t="shared" si="173"/>
        <v>0</v>
      </c>
      <c r="T539" s="89">
        <f t="shared" si="174"/>
        <v>0</v>
      </c>
      <c r="U539" s="89">
        <v>1</v>
      </c>
      <c r="V539" s="89">
        <f t="shared" si="178"/>
        <v>0</v>
      </c>
      <c r="W539" s="89">
        <f t="shared" si="175"/>
        <v>0</v>
      </c>
      <c r="X539" s="89">
        <f t="shared" si="167"/>
        <v>1</v>
      </c>
      <c r="Y539" s="71">
        <v>8.8000000000000007</v>
      </c>
      <c r="Z539" s="85">
        <v>42001</v>
      </c>
      <c r="AA539">
        <v>1</v>
      </c>
      <c r="AB539" s="71">
        <v>1</v>
      </c>
      <c r="AC539" s="71">
        <v>1</v>
      </c>
      <c r="AD539" s="93">
        <v>44738</v>
      </c>
      <c r="AE539" s="79">
        <v>12702379</v>
      </c>
      <c r="AF539" s="81">
        <v>596662</v>
      </c>
      <c r="AG539" s="83">
        <v>0</v>
      </c>
      <c r="AH539" s="83">
        <v>0</v>
      </c>
      <c r="AI539" s="93">
        <v>30169122</v>
      </c>
      <c r="AJ539" s="93">
        <f t="shared" si="168"/>
        <v>30169.121999999999</v>
      </c>
      <c r="AK539" s="117">
        <f t="shared" si="169"/>
        <v>5.0563169767808239E-2</v>
      </c>
      <c r="AL539" s="67">
        <v>3165</v>
      </c>
      <c r="AM539" s="100">
        <f t="shared" si="170"/>
        <v>0.53045107615366827</v>
      </c>
    </row>
    <row r="540" spans="1:39">
      <c r="A540" s="11">
        <v>2010</v>
      </c>
      <c r="B540" s="13">
        <v>39</v>
      </c>
      <c r="C540">
        <f>VLOOKUP('State Bond Rating'!AF41,Coding!M$3:N$16,2,FALSE)</f>
        <v>3</v>
      </c>
      <c r="D540">
        <f t="shared" si="161"/>
        <v>23</v>
      </c>
      <c r="E540" s="131">
        <f t="shared" si="162"/>
        <v>0.92</v>
      </c>
      <c r="F540">
        <f>VLOOKUP('State Bond Rating'!AG41,Coding!P$3:Q$15,2,FALSE)</f>
        <v>4</v>
      </c>
      <c r="G540" s="126">
        <f t="shared" si="163"/>
        <v>32</v>
      </c>
      <c r="H540" s="129">
        <f t="shared" si="164"/>
        <v>0.91428571428571426</v>
      </c>
      <c r="I540">
        <f>VLOOKUP('State Bond Rating'!AH41,Coding!S$3:T$15,2,FALSE)</f>
        <v>3</v>
      </c>
      <c r="J540" s="126">
        <f t="shared" si="165"/>
        <v>17</v>
      </c>
      <c r="K540" s="99">
        <f t="shared" si="166"/>
        <v>0.89473684210526316</v>
      </c>
      <c r="L540" s="97">
        <f t="shared" si="179"/>
        <v>0.90967418546365908</v>
      </c>
      <c r="M540" s="119">
        <v>0</v>
      </c>
      <c r="N540" s="70">
        <v>0</v>
      </c>
      <c r="O540" s="71">
        <v>1</v>
      </c>
      <c r="P540" s="71">
        <v>1</v>
      </c>
      <c r="Q540" s="89" t="str">
        <f t="shared" si="172"/>
        <v>011</v>
      </c>
      <c r="R540" s="89">
        <v>2</v>
      </c>
      <c r="S540" s="89">
        <f t="shared" si="173"/>
        <v>0</v>
      </c>
      <c r="T540" s="89">
        <f t="shared" si="174"/>
        <v>0</v>
      </c>
      <c r="U540" s="89">
        <f t="shared" si="177"/>
        <v>0</v>
      </c>
      <c r="V540" s="89">
        <f t="shared" si="178"/>
        <v>1</v>
      </c>
      <c r="W540" s="89">
        <f t="shared" si="175"/>
        <v>0</v>
      </c>
      <c r="X540" s="89">
        <f t="shared" si="167"/>
        <v>1</v>
      </c>
      <c r="Y540" s="71">
        <v>12.7</v>
      </c>
      <c r="Z540" s="85">
        <v>42744</v>
      </c>
      <c r="AA540">
        <v>1</v>
      </c>
      <c r="AB540" s="71">
        <v>1</v>
      </c>
      <c r="AC540" s="71">
        <v>1</v>
      </c>
      <c r="AD540" s="93">
        <v>9498</v>
      </c>
      <c r="AE540" s="79">
        <v>1052567</v>
      </c>
      <c r="AF540" s="81">
        <v>49351</v>
      </c>
      <c r="AG540" s="83">
        <v>0</v>
      </c>
      <c r="AH540" s="83">
        <v>0</v>
      </c>
      <c r="AI540" s="93">
        <v>2568759</v>
      </c>
      <c r="AJ540" s="93">
        <f t="shared" si="168"/>
        <v>2568.759</v>
      </c>
      <c r="AK540" s="117">
        <f t="shared" si="169"/>
        <v>5.2050799375899175E-2</v>
      </c>
      <c r="AL540" s="67">
        <v>112</v>
      </c>
      <c r="AM540" s="100">
        <f t="shared" si="170"/>
        <v>0.2269457559117343</v>
      </c>
    </row>
    <row r="541" spans="1:39">
      <c r="A541" s="11">
        <v>2010</v>
      </c>
      <c r="B541" s="13">
        <v>40</v>
      </c>
      <c r="C541">
        <f>VLOOKUP('State Bond Rating'!AF42,Coding!M$3:N$16,2,FALSE)</f>
        <v>2</v>
      </c>
      <c r="D541">
        <f t="shared" si="161"/>
        <v>24</v>
      </c>
      <c r="E541" s="131">
        <f t="shared" si="162"/>
        <v>0.96</v>
      </c>
      <c r="F541">
        <f>VLOOKUP('State Bond Rating'!AG42,Coding!P$3:Q$15,2,FALSE)</f>
        <v>1</v>
      </c>
      <c r="G541" s="126">
        <f t="shared" si="163"/>
        <v>35</v>
      </c>
      <c r="H541" s="129">
        <f t="shared" si="164"/>
        <v>1</v>
      </c>
      <c r="I541">
        <f>VLOOKUP('State Bond Rating'!AH42,Coding!S$3:T$15,2,FALSE)</f>
        <v>1</v>
      </c>
      <c r="J541" s="126">
        <f t="shared" si="165"/>
        <v>19</v>
      </c>
      <c r="K541" s="99">
        <f t="shared" si="166"/>
        <v>1</v>
      </c>
      <c r="L541" s="97">
        <f t="shared" si="179"/>
        <v>0.98666666666666669</v>
      </c>
      <c r="M541" s="119">
        <v>0</v>
      </c>
      <c r="N541" s="70">
        <v>0</v>
      </c>
      <c r="O541" s="71">
        <v>0</v>
      </c>
      <c r="P541" s="71">
        <v>0</v>
      </c>
      <c r="Q541" s="89" t="str">
        <f t="shared" si="172"/>
        <v>000</v>
      </c>
      <c r="R541" s="89">
        <v>0</v>
      </c>
      <c r="S541" s="89">
        <f t="shared" si="173"/>
        <v>0</v>
      </c>
      <c r="T541" s="89">
        <f t="shared" si="174"/>
        <v>1</v>
      </c>
      <c r="U541" s="89">
        <f t="shared" si="177"/>
        <v>0</v>
      </c>
      <c r="V541" s="89">
        <f t="shared" si="178"/>
        <v>0</v>
      </c>
      <c r="W541" s="89">
        <f t="shared" si="175"/>
        <v>0</v>
      </c>
      <c r="X541" s="89">
        <f t="shared" si="167"/>
        <v>0</v>
      </c>
      <c r="Y541" s="71">
        <v>12.6</v>
      </c>
      <c r="Z541" s="85">
        <v>32160</v>
      </c>
      <c r="AA541">
        <v>1</v>
      </c>
      <c r="AB541" s="71">
        <v>1</v>
      </c>
      <c r="AC541" s="71">
        <v>1</v>
      </c>
      <c r="AD541" s="93">
        <v>15771</v>
      </c>
      <c r="AE541" s="79">
        <v>4625364</v>
      </c>
      <c r="AF541" s="81">
        <v>164106</v>
      </c>
      <c r="AG541" s="83">
        <v>0</v>
      </c>
      <c r="AH541" s="83">
        <v>0</v>
      </c>
      <c r="AI541" s="93">
        <v>7242724</v>
      </c>
      <c r="AJ541" s="93">
        <f t="shared" si="168"/>
        <v>7242.7240000000002</v>
      </c>
      <c r="AK541" s="117">
        <f t="shared" si="169"/>
        <v>4.4134425310470064E-2</v>
      </c>
      <c r="AL541" s="67">
        <v>1264</v>
      </c>
      <c r="AM541" s="100">
        <f t="shared" si="170"/>
        <v>0.7702338732282793</v>
      </c>
    </row>
    <row r="542" spans="1:39">
      <c r="A542" s="11">
        <v>2010</v>
      </c>
      <c r="B542" s="13">
        <v>41</v>
      </c>
      <c r="C542">
        <f>VLOOKUP('State Bond Rating'!AF43,Coding!M$3:N$16,2,FALSE)</f>
        <v>3</v>
      </c>
      <c r="D542">
        <f t="shared" si="161"/>
        <v>23</v>
      </c>
      <c r="E542" s="131">
        <f t="shared" si="162"/>
        <v>0.92</v>
      </c>
      <c r="F542">
        <f>VLOOKUP('State Bond Rating'!AG43,Coding!P$3:Q$15,2,FALSE)</f>
        <v>12</v>
      </c>
      <c r="G542" s="126">
        <f t="shared" si="163"/>
        <v>24</v>
      </c>
      <c r="H542" s="129">
        <f t="shared" si="164"/>
        <v>0.68571428571428572</v>
      </c>
      <c r="I542">
        <f>VLOOKUP('State Bond Rating'!AH43,Coding!S$3:T$15,2,FALSE)</f>
        <v>12</v>
      </c>
      <c r="J542" s="126">
        <f t="shared" si="165"/>
        <v>8</v>
      </c>
      <c r="K542" s="99">
        <f t="shared" si="166"/>
        <v>0.42105263157894735</v>
      </c>
      <c r="L542" s="97">
        <f>E542</f>
        <v>0.92</v>
      </c>
      <c r="M542" s="119">
        <v>0</v>
      </c>
      <c r="N542" s="70">
        <v>0</v>
      </c>
      <c r="O542" s="71">
        <v>0</v>
      </c>
      <c r="P542" s="71">
        <v>0</v>
      </c>
      <c r="Q542" s="89" t="str">
        <f t="shared" si="172"/>
        <v>000</v>
      </c>
      <c r="R542" s="89">
        <v>0</v>
      </c>
      <c r="S542" s="89">
        <f t="shared" si="173"/>
        <v>0</v>
      </c>
      <c r="T542" s="89">
        <f t="shared" si="174"/>
        <v>1</v>
      </c>
      <c r="U542" s="89">
        <f t="shared" si="177"/>
        <v>0</v>
      </c>
      <c r="V542" s="89">
        <f t="shared" si="178"/>
        <v>0</v>
      </c>
      <c r="W542" s="89">
        <f t="shared" si="175"/>
        <v>0</v>
      </c>
      <c r="X542" s="89">
        <f t="shared" si="167"/>
        <v>0</v>
      </c>
      <c r="Y542" s="71">
        <v>4.8</v>
      </c>
      <c r="Z542" s="85">
        <v>41063</v>
      </c>
      <c r="AA542">
        <v>1</v>
      </c>
      <c r="AB542" s="71">
        <v>1</v>
      </c>
      <c r="AC542" s="71">
        <v>1</v>
      </c>
      <c r="AD542" s="93">
        <v>3483</v>
      </c>
      <c r="AE542" s="79">
        <v>814180</v>
      </c>
      <c r="AF542" s="81">
        <v>38176</v>
      </c>
      <c r="AG542" s="83">
        <v>8</v>
      </c>
      <c r="AH542" s="83">
        <v>8</v>
      </c>
      <c r="AI542" s="93">
        <v>1321228</v>
      </c>
      <c r="AJ542" s="93">
        <f t="shared" si="168"/>
        <v>1321.2280000000001</v>
      </c>
      <c r="AK542" s="117">
        <f t="shared" si="169"/>
        <v>3.46088642078793E-2</v>
      </c>
      <c r="AL542" s="67">
        <v>3142</v>
      </c>
      <c r="AM542" s="100">
        <f t="shared" si="170"/>
        <v>8.2303017602682313</v>
      </c>
    </row>
    <row r="543" spans="1:39">
      <c r="A543" s="11">
        <v>2010</v>
      </c>
      <c r="B543" s="13">
        <v>42</v>
      </c>
      <c r="C543">
        <f>VLOOKUP('State Bond Rating'!AF44,Coding!M$3:N$16,2,FALSE)</f>
        <v>2</v>
      </c>
      <c r="D543">
        <f t="shared" si="161"/>
        <v>24</v>
      </c>
      <c r="E543" s="131">
        <f t="shared" si="162"/>
        <v>0.96</v>
      </c>
      <c r="F543">
        <f>VLOOKUP('State Bond Rating'!AG44,Coding!P$3:Q$15,2,FALSE)</f>
        <v>2</v>
      </c>
      <c r="G543" s="126">
        <f t="shared" si="163"/>
        <v>34</v>
      </c>
      <c r="H543" s="129">
        <f t="shared" si="164"/>
        <v>0.97142857142857142</v>
      </c>
      <c r="I543">
        <f>VLOOKUP('State Bond Rating'!AH44,Coding!S$3:T$15,2,FALSE)</f>
        <v>1</v>
      </c>
      <c r="J543" s="126">
        <f t="shared" si="165"/>
        <v>19</v>
      </c>
      <c r="K543" s="99">
        <f t="shared" si="166"/>
        <v>1</v>
      </c>
      <c r="L543" s="97">
        <f t="shared" ref="L543:L550" si="180">(E543+H543+K543)/3</f>
        <v>0.9771428571428572</v>
      </c>
      <c r="M543" s="119">
        <v>0</v>
      </c>
      <c r="N543" s="70">
        <v>1</v>
      </c>
      <c r="O543" s="71">
        <v>0</v>
      </c>
      <c r="P543" s="71">
        <v>0</v>
      </c>
      <c r="Q543" s="89" t="str">
        <f t="shared" si="172"/>
        <v>100</v>
      </c>
      <c r="R543" s="89">
        <v>2</v>
      </c>
      <c r="S543" s="89">
        <f t="shared" si="173"/>
        <v>0</v>
      </c>
      <c r="T543" s="89">
        <f t="shared" si="174"/>
        <v>0</v>
      </c>
      <c r="U543" s="89">
        <v>1</v>
      </c>
      <c r="V543" s="89">
        <f t="shared" si="178"/>
        <v>0</v>
      </c>
      <c r="W543" s="89">
        <f t="shared" si="175"/>
        <v>0</v>
      </c>
      <c r="X543" s="89">
        <f t="shared" si="167"/>
        <v>1</v>
      </c>
      <c r="Y543" s="71">
        <v>10.7</v>
      </c>
      <c r="Z543" s="85">
        <v>35653</v>
      </c>
      <c r="AA543">
        <v>1</v>
      </c>
      <c r="AB543" s="71">
        <v>1</v>
      </c>
      <c r="AC543" s="71">
        <v>1</v>
      </c>
      <c r="AD543" s="93">
        <v>5835</v>
      </c>
      <c r="AE543" s="79">
        <v>6346105</v>
      </c>
      <c r="AF543" s="81">
        <v>252478</v>
      </c>
      <c r="AG543" s="83">
        <v>0</v>
      </c>
      <c r="AH543" s="83">
        <v>0</v>
      </c>
      <c r="AI543" s="93">
        <v>10513788</v>
      </c>
      <c r="AJ543" s="93">
        <f t="shared" si="168"/>
        <v>10513.788</v>
      </c>
      <c r="AK543" s="117">
        <f t="shared" si="169"/>
        <v>4.1642392604504155E-2</v>
      </c>
      <c r="AL543" s="67">
        <v>1415</v>
      </c>
      <c r="AM543" s="100">
        <f t="shared" si="170"/>
        <v>0.56044487044415747</v>
      </c>
    </row>
    <row r="544" spans="1:39">
      <c r="A544" s="11">
        <v>2010</v>
      </c>
      <c r="B544" s="13">
        <v>43</v>
      </c>
      <c r="C544">
        <f>VLOOKUP('State Bond Rating'!AF45,Coding!M$3:N$16,2,FALSE)</f>
        <v>2</v>
      </c>
      <c r="D544">
        <f t="shared" si="161"/>
        <v>24</v>
      </c>
      <c r="E544" s="131">
        <f t="shared" si="162"/>
        <v>0.96</v>
      </c>
      <c r="F544">
        <f>VLOOKUP('State Bond Rating'!AG45,Coding!P$3:Q$15,2,FALSE)</f>
        <v>2</v>
      </c>
      <c r="G544" s="126">
        <f t="shared" si="163"/>
        <v>34</v>
      </c>
      <c r="H544" s="129">
        <f t="shared" si="164"/>
        <v>0.97142857142857142</v>
      </c>
      <c r="I544">
        <f>VLOOKUP('State Bond Rating'!AH45,Coding!S$3:T$15,2,FALSE)</f>
        <v>1</v>
      </c>
      <c r="J544" s="126">
        <f t="shared" si="165"/>
        <v>19</v>
      </c>
      <c r="K544" s="99">
        <f t="shared" si="166"/>
        <v>1</v>
      </c>
      <c r="L544" s="97">
        <f t="shared" si="180"/>
        <v>0.9771428571428572</v>
      </c>
      <c r="M544" s="119">
        <v>0</v>
      </c>
      <c r="N544" s="70">
        <v>0</v>
      </c>
      <c r="O544" s="71">
        <v>0</v>
      </c>
      <c r="P544" s="71">
        <v>0</v>
      </c>
      <c r="Q544" s="89" t="str">
        <f t="shared" si="172"/>
        <v>000</v>
      </c>
      <c r="R544" s="89">
        <v>0</v>
      </c>
      <c r="S544" s="89">
        <f t="shared" si="173"/>
        <v>0</v>
      </c>
      <c r="T544" s="89">
        <f t="shared" si="174"/>
        <v>1</v>
      </c>
      <c r="U544" s="89">
        <f t="shared" si="177"/>
        <v>0</v>
      </c>
      <c r="V544" s="89">
        <f t="shared" si="178"/>
        <v>0</v>
      </c>
      <c r="W544" s="89">
        <f t="shared" si="175"/>
        <v>0</v>
      </c>
      <c r="X544" s="89">
        <f t="shared" si="167"/>
        <v>0</v>
      </c>
      <c r="Y544" s="71">
        <v>8.1999999999999993</v>
      </c>
      <c r="Z544" s="85">
        <v>37892</v>
      </c>
      <c r="AA544">
        <v>1</v>
      </c>
      <c r="AB544" s="71">
        <v>1</v>
      </c>
      <c r="AC544" s="71">
        <v>1</v>
      </c>
      <c r="AD544" s="93">
        <v>42034</v>
      </c>
      <c r="AE544" s="79">
        <v>25145561</v>
      </c>
      <c r="AF544" s="81">
        <v>1243398</v>
      </c>
      <c r="AG544" s="83">
        <v>0</v>
      </c>
      <c r="AH544" s="83">
        <v>0</v>
      </c>
      <c r="AI544" s="93">
        <v>39516186</v>
      </c>
      <c r="AJ544" s="93">
        <f t="shared" si="168"/>
        <v>39516.186000000002</v>
      </c>
      <c r="AK544" s="117">
        <f t="shared" si="169"/>
        <v>3.178080228535031E-2</v>
      </c>
      <c r="AL544" s="67">
        <v>9930</v>
      </c>
      <c r="AM544" s="100">
        <f t="shared" si="170"/>
        <v>0.79861798072700785</v>
      </c>
    </row>
    <row r="545" spans="1:39">
      <c r="A545" s="11">
        <v>2010</v>
      </c>
      <c r="B545" s="13">
        <v>44</v>
      </c>
      <c r="C545">
        <f>VLOOKUP('State Bond Rating'!AF46,Coding!M$3:N$16,2,FALSE)</f>
        <v>1</v>
      </c>
      <c r="D545">
        <f t="shared" si="161"/>
        <v>25</v>
      </c>
      <c r="E545" s="131">
        <f t="shared" si="162"/>
        <v>1</v>
      </c>
      <c r="F545">
        <f>VLOOKUP('State Bond Rating'!AG46,Coding!P$3:Q$15,2,FALSE)</f>
        <v>1</v>
      </c>
      <c r="G545" s="126">
        <f t="shared" si="163"/>
        <v>35</v>
      </c>
      <c r="H545" s="129">
        <f t="shared" si="164"/>
        <v>1</v>
      </c>
      <c r="I545">
        <f>VLOOKUP('State Bond Rating'!AH46,Coding!S$3:T$15,2,FALSE)</f>
        <v>1</v>
      </c>
      <c r="J545" s="126">
        <f t="shared" si="165"/>
        <v>19</v>
      </c>
      <c r="K545" s="99">
        <f t="shared" si="166"/>
        <v>1</v>
      </c>
      <c r="L545" s="97">
        <f t="shared" si="180"/>
        <v>1</v>
      </c>
      <c r="M545" s="119">
        <v>0</v>
      </c>
      <c r="N545" s="70">
        <v>0</v>
      </c>
      <c r="O545" s="71">
        <v>0</v>
      </c>
      <c r="P545" s="71">
        <v>0</v>
      </c>
      <c r="Q545" s="89" t="str">
        <f t="shared" si="172"/>
        <v>000</v>
      </c>
      <c r="R545" s="89">
        <v>0</v>
      </c>
      <c r="S545" s="89">
        <f t="shared" si="173"/>
        <v>0</v>
      </c>
      <c r="T545" s="89">
        <f t="shared" si="174"/>
        <v>1</v>
      </c>
      <c r="U545" s="89">
        <f t="shared" si="177"/>
        <v>0</v>
      </c>
      <c r="V545" s="89">
        <f t="shared" si="178"/>
        <v>0</v>
      </c>
      <c r="W545" s="89">
        <f t="shared" si="175"/>
        <v>0</v>
      </c>
      <c r="X545" s="89">
        <f t="shared" si="167"/>
        <v>0</v>
      </c>
      <c r="Y545" s="71">
        <v>6.8</v>
      </c>
      <c r="Z545" s="85">
        <v>31683</v>
      </c>
      <c r="AA545">
        <v>1</v>
      </c>
      <c r="AB545" s="71">
        <v>1</v>
      </c>
      <c r="AC545" s="71">
        <v>1</v>
      </c>
      <c r="AD545" s="93">
        <v>6478</v>
      </c>
      <c r="AE545" s="79">
        <v>2763885</v>
      </c>
      <c r="AF545" s="81">
        <v>117714</v>
      </c>
      <c r="AG545" s="83">
        <v>0</v>
      </c>
      <c r="AH545" s="83">
        <v>0</v>
      </c>
      <c r="AI545" s="93">
        <v>5237427</v>
      </c>
      <c r="AJ545" s="93">
        <f t="shared" si="168"/>
        <v>5237.4269999999997</v>
      </c>
      <c r="AK545" s="117">
        <f t="shared" si="169"/>
        <v>4.4492813089352157E-2</v>
      </c>
      <c r="AL545" s="67">
        <v>599</v>
      </c>
      <c r="AM545" s="100">
        <f t="shared" si="170"/>
        <v>0.50886045839917082</v>
      </c>
    </row>
    <row r="546" spans="1:39">
      <c r="A546" s="11">
        <v>2010</v>
      </c>
      <c r="B546" s="13">
        <v>45</v>
      </c>
      <c r="C546">
        <f>VLOOKUP('State Bond Rating'!AF47,Coding!M$3:N$16,2,FALSE)</f>
        <v>2</v>
      </c>
      <c r="D546">
        <f t="shared" si="161"/>
        <v>24</v>
      </c>
      <c r="E546" s="131">
        <f t="shared" si="162"/>
        <v>0.96</v>
      </c>
      <c r="F546">
        <f>VLOOKUP('State Bond Rating'!AG47,Coding!P$3:Q$15,2,FALSE)</f>
        <v>1</v>
      </c>
      <c r="G546" s="126">
        <f t="shared" si="163"/>
        <v>35</v>
      </c>
      <c r="H546" s="129">
        <f t="shared" si="164"/>
        <v>1</v>
      </c>
      <c r="I546">
        <f>VLOOKUP('State Bond Rating'!AH47,Coding!S$3:T$15,2,FALSE)</f>
        <v>1</v>
      </c>
      <c r="J546" s="126">
        <f t="shared" si="165"/>
        <v>19</v>
      </c>
      <c r="K546" s="99">
        <f t="shared" si="166"/>
        <v>1</v>
      </c>
      <c r="L546" s="97">
        <f t="shared" si="180"/>
        <v>0.98666666666666669</v>
      </c>
      <c r="M546" s="119">
        <v>0</v>
      </c>
      <c r="N546" s="70">
        <v>0</v>
      </c>
      <c r="O546" s="71">
        <v>1</v>
      </c>
      <c r="P546" s="71">
        <v>1</v>
      </c>
      <c r="Q546" s="89" t="str">
        <f t="shared" si="172"/>
        <v>011</v>
      </c>
      <c r="R546" s="89">
        <v>2</v>
      </c>
      <c r="S546" s="89">
        <f t="shared" si="173"/>
        <v>0</v>
      </c>
      <c r="T546" s="89">
        <f t="shared" si="174"/>
        <v>0</v>
      </c>
      <c r="U546" s="89">
        <f t="shared" si="177"/>
        <v>0</v>
      </c>
      <c r="V546" s="89">
        <f t="shared" si="178"/>
        <v>1</v>
      </c>
      <c r="W546" s="89">
        <f t="shared" si="175"/>
        <v>0</v>
      </c>
      <c r="X546" s="89">
        <f t="shared" si="167"/>
        <v>1</v>
      </c>
      <c r="Y546" s="71">
        <v>6.7</v>
      </c>
      <c r="Z546" s="85">
        <v>40916</v>
      </c>
      <c r="AA546">
        <v>1</v>
      </c>
      <c r="AB546" s="71">
        <v>1</v>
      </c>
      <c r="AC546" s="71">
        <v>1</v>
      </c>
      <c r="AD546" s="93">
        <v>3493</v>
      </c>
      <c r="AE546" s="79">
        <v>625741</v>
      </c>
      <c r="AF546" s="81">
        <v>26633</v>
      </c>
      <c r="AG546" s="83">
        <v>0</v>
      </c>
      <c r="AH546" s="83">
        <v>0</v>
      </c>
      <c r="AI546" s="93">
        <v>2511387</v>
      </c>
      <c r="AJ546" s="93">
        <f t="shared" si="168"/>
        <v>2511.3870000000002</v>
      </c>
      <c r="AK546" s="117">
        <f t="shared" si="169"/>
        <v>9.4296061277362675E-2</v>
      </c>
      <c r="AL546" s="67">
        <v>354</v>
      </c>
      <c r="AM546" s="100">
        <f t="shared" si="170"/>
        <v>1.3291780873352608</v>
      </c>
    </row>
    <row r="547" spans="1:39">
      <c r="A547" s="11">
        <v>2010</v>
      </c>
      <c r="B547" s="13">
        <v>46</v>
      </c>
      <c r="C547">
        <f>VLOOKUP('State Bond Rating'!AF48,Coding!M$3:N$16,2,FALSE)</f>
        <v>1</v>
      </c>
      <c r="D547">
        <f t="shared" si="161"/>
        <v>25</v>
      </c>
      <c r="E547" s="131">
        <f t="shared" si="162"/>
        <v>1</v>
      </c>
      <c r="F547">
        <f>VLOOKUP('State Bond Rating'!AG48,Coding!P$3:Q$15,2,FALSE)</f>
        <v>1</v>
      </c>
      <c r="G547" s="126">
        <f t="shared" si="163"/>
        <v>35</v>
      </c>
      <c r="H547" s="129">
        <f t="shared" si="164"/>
        <v>1</v>
      </c>
      <c r="I547">
        <f>VLOOKUP('State Bond Rating'!AH48,Coding!S$3:T$15,2,FALSE)</f>
        <v>1</v>
      </c>
      <c r="J547" s="126">
        <f t="shared" si="165"/>
        <v>19</v>
      </c>
      <c r="K547" s="99">
        <f t="shared" si="166"/>
        <v>1</v>
      </c>
      <c r="L547" s="97">
        <f t="shared" si="180"/>
        <v>1</v>
      </c>
      <c r="M547" s="119">
        <v>0</v>
      </c>
      <c r="N547" s="70">
        <v>0</v>
      </c>
      <c r="O547" s="71">
        <v>0</v>
      </c>
      <c r="P547" s="71">
        <v>1</v>
      </c>
      <c r="Q547" s="89" t="str">
        <f t="shared" si="172"/>
        <v>001</v>
      </c>
      <c r="R547" s="89">
        <v>2</v>
      </c>
      <c r="S547" s="89">
        <f t="shared" si="173"/>
        <v>0</v>
      </c>
      <c r="T547" s="89">
        <f t="shared" si="174"/>
        <v>0</v>
      </c>
      <c r="U547" s="89">
        <f t="shared" si="177"/>
        <v>0</v>
      </c>
      <c r="V547" s="89">
        <v>1</v>
      </c>
      <c r="W547" s="89">
        <f t="shared" si="175"/>
        <v>0</v>
      </c>
      <c r="X547" s="89">
        <f t="shared" si="167"/>
        <v>1</v>
      </c>
      <c r="Y547" s="71">
        <v>6.9</v>
      </c>
      <c r="Z547" s="85">
        <v>45340</v>
      </c>
      <c r="AA547">
        <v>1</v>
      </c>
      <c r="AB547" s="71">
        <v>1</v>
      </c>
      <c r="AC547" s="71">
        <v>1</v>
      </c>
      <c r="AD547" s="93">
        <v>25047</v>
      </c>
      <c r="AE547" s="79">
        <v>8001024</v>
      </c>
      <c r="AF547" s="81">
        <v>420862</v>
      </c>
      <c r="AG547" s="83">
        <v>0</v>
      </c>
      <c r="AH547" s="83">
        <v>0</v>
      </c>
      <c r="AI547" s="93">
        <v>16411055</v>
      </c>
      <c r="AJ547" s="93">
        <f t="shared" si="168"/>
        <v>16411.055</v>
      </c>
      <c r="AK547" s="117">
        <f t="shared" si="169"/>
        <v>3.8993910117805834E-2</v>
      </c>
      <c r="AL547" s="67">
        <v>1380</v>
      </c>
      <c r="AM547" s="100">
        <f t="shared" si="170"/>
        <v>0.32789845602596579</v>
      </c>
    </row>
    <row r="548" spans="1:39">
      <c r="A548" s="11">
        <v>2010</v>
      </c>
      <c r="B548" s="13">
        <v>47</v>
      </c>
      <c r="C548">
        <f>VLOOKUP('State Bond Rating'!AF49,Coding!M$3:N$16,2,FALSE)</f>
        <v>2</v>
      </c>
      <c r="D548">
        <f t="shared" si="161"/>
        <v>24</v>
      </c>
      <c r="E548" s="131">
        <f t="shared" si="162"/>
        <v>0.96</v>
      </c>
      <c r="F548">
        <f>VLOOKUP('State Bond Rating'!AG49,Coding!P$3:Q$15,2,FALSE)</f>
        <v>2</v>
      </c>
      <c r="G548" s="126">
        <f t="shared" si="163"/>
        <v>34</v>
      </c>
      <c r="H548" s="129">
        <f t="shared" si="164"/>
        <v>0.97142857142857142</v>
      </c>
      <c r="I548">
        <f>VLOOKUP('State Bond Rating'!AH49,Coding!S$3:T$15,2,FALSE)</f>
        <v>2</v>
      </c>
      <c r="J548" s="126">
        <f t="shared" si="165"/>
        <v>18</v>
      </c>
      <c r="K548" s="99">
        <f t="shared" si="166"/>
        <v>0.94736842105263153</v>
      </c>
      <c r="L548" s="97">
        <f t="shared" si="180"/>
        <v>0.95959899749373434</v>
      </c>
      <c r="M548" s="119">
        <v>0</v>
      </c>
      <c r="N548" s="70">
        <v>1</v>
      </c>
      <c r="O548" s="71">
        <v>1</v>
      </c>
      <c r="P548" s="71">
        <v>1</v>
      </c>
      <c r="Q548" s="89" t="str">
        <f t="shared" si="172"/>
        <v>111</v>
      </c>
      <c r="R548" s="89">
        <v>1</v>
      </c>
      <c r="S548" s="89">
        <f t="shared" si="173"/>
        <v>1</v>
      </c>
      <c r="T548" s="89">
        <f t="shared" si="174"/>
        <v>0</v>
      </c>
      <c r="U548" s="89">
        <f t="shared" si="177"/>
        <v>0</v>
      </c>
      <c r="V548" s="89">
        <f>IF(Q548="011",1,0)</f>
        <v>0</v>
      </c>
      <c r="W548" s="89">
        <f t="shared" si="175"/>
        <v>0</v>
      </c>
      <c r="X548" s="89">
        <f t="shared" si="167"/>
        <v>0</v>
      </c>
      <c r="Y548" s="71">
        <v>9.3000000000000007</v>
      </c>
      <c r="Z548" s="85">
        <v>42194</v>
      </c>
      <c r="AA548">
        <v>1</v>
      </c>
      <c r="AB548" s="71">
        <v>1</v>
      </c>
      <c r="AC548" s="71">
        <v>1</v>
      </c>
      <c r="AD548" s="93">
        <v>27522</v>
      </c>
      <c r="AE548" s="79">
        <v>6724540</v>
      </c>
      <c r="AF548" s="81">
        <v>359694</v>
      </c>
      <c r="AG548" s="83">
        <v>0</v>
      </c>
      <c r="AH548" s="83">
        <v>0</v>
      </c>
      <c r="AI548" s="93">
        <v>16106154</v>
      </c>
      <c r="AJ548" s="93">
        <f t="shared" si="168"/>
        <v>16106.154</v>
      </c>
      <c r="AK548" s="117">
        <f t="shared" si="169"/>
        <v>4.4777377437488532E-2</v>
      </c>
      <c r="AL548" s="67">
        <v>6448</v>
      </c>
      <c r="AM548" s="100">
        <f t="shared" si="170"/>
        <v>1.7926348507342353</v>
      </c>
    </row>
    <row r="549" spans="1:39">
      <c r="A549" s="11">
        <v>2010</v>
      </c>
      <c r="B549" s="13">
        <v>48</v>
      </c>
      <c r="C549">
        <f>VLOOKUP('State Bond Rating'!AF50,Coding!M$3:N$16,2,FALSE)</f>
        <v>3</v>
      </c>
      <c r="D549">
        <f t="shared" si="161"/>
        <v>23</v>
      </c>
      <c r="E549" s="131">
        <f t="shared" si="162"/>
        <v>0.92</v>
      </c>
      <c r="F549">
        <f>VLOOKUP('State Bond Rating'!AG50,Coding!P$3:Q$15,2,FALSE)</f>
        <v>4</v>
      </c>
      <c r="G549" s="126">
        <f t="shared" si="163"/>
        <v>32</v>
      </c>
      <c r="H549" s="129">
        <f t="shared" si="164"/>
        <v>0.91428571428571426</v>
      </c>
      <c r="I549">
        <f>VLOOKUP('State Bond Rating'!AH50,Coding!S$3:T$15,2,FALSE)</f>
        <v>3</v>
      </c>
      <c r="J549" s="126">
        <f t="shared" si="165"/>
        <v>17</v>
      </c>
      <c r="K549" s="99">
        <f t="shared" si="166"/>
        <v>0.89473684210526316</v>
      </c>
      <c r="L549" s="97">
        <f t="shared" si="180"/>
        <v>0.90967418546365908</v>
      </c>
      <c r="M549" s="119">
        <v>0</v>
      </c>
      <c r="N549" s="70">
        <v>1</v>
      </c>
      <c r="O549" s="71">
        <v>1</v>
      </c>
      <c r="P549" s="71">
        <v>1</v>
      </c>
      <c r="Q549" s="89" t="str">
        <f t="shared" si="172"/>
        <v>111</v>
      </c>
      <c r="R549" s="89">
        <v>1</v>
      </c>
      <c r="S549" s="89">
        <f t="shared" si="173"/>
        <v>1</v>
      </c>
      <c r="T549" s="89">
        <f t="shared" si="174"/>
        <v>0</v>
      </c>
      <c r="U549" s="89">
        <f t="shared" si="177"/>
        <v>0</v>
      </c>
      <c r="V549" s="89">
        <f>IF(Q549="011",1,0)</f>
        <v>0</v>
      </c>
      <c r="W549" s="89">
        <f t="shared" si="175"/>
        <v>0</v>
      </c>
      <c r="X549" s="89">
        <f t="shared" si="167"/>
        <v>0</v>
      </c>
      <c r="Y549" s="71">
        <v>9.3000000000000007</v>
      </c>
      <c r="Z549" s="85">
        <v>32082</v>
      </c>
      <c r="AA549">
        <v>1</v>
      </c>
      <c r="AB549" s="71">
        <v>1</v>
      </c>
      <c r="AC549" s="71">
        <v>1</v>
      </c>
      <c r="AD549" s="93">
        <v>7144</v>
      </c>
      <c r="AE549" s="79">
        <v>1852994</v>
      </c>
      <c r="AF549" s="81">
        <v>67255</v>
      </c>
      <c r="AG549" s="83">
        <v>0</v>
      </c>
      <c r="AH549" s="83">
        <v>0</v>
      </c>
      <c r="AI549" s="93">
        <v>4803704</v>
      </c>
      <c r="AJ549" s="93">
        <f t="shared" si="168"/>
        <v>4803.7039999999997</v>
      </c>
      <c r="AK549" s="117">
        <f t="shared" si="169"/>
        <v>7.1425232324734217E-2</v>
      </c>
      <c r="AL549" s="67">
        <v>241</v>
      </c>
      <c r="AM549" s="100">
        <f t="shared" si="170"/>
        <v>0.35833767006170547</v>
      </c>
    </row>
    <row r="550" spans="1:39">
      <c r="A550" s="49">
        <v>2010</v>
      </c>
      <c r="B550" s="108">
        <v>49</v>
      </c>
      <c r="C550">
        <f>VLOOKUP('State Bond Rating'!AF51,Coding!M$3:N$16,2,FALSE)</f>
        <v>3</v>
      </c>
      <c r="D550">
        <f t="shared" si="161"/>
        <v>23</v>
      </c>
      <c r="E550" s="131">
        <f t="shared" si="162"/>
        <v>0.92</v>
      </c>
      <c r="F550">
        <f>VLOOKUP('State Bond Rating'!AG51,Coding!P$3:Q$15,2,FALSE)</f>
        <v>4</v>
      </c>
      <c r="G550" s="126">
        <f t="shared" si="163"/>
        <v>32</v>
      </c>
      <c r="H550" s="129">
        <f t="shared" si="164"/>
        <v>0.91428571428571426</v>
      </c>
      <c r="I550">
        <f>VLOOKUP('State Bond Rating'!AH51,Coding!S$3:T$15,2,FALSE)</f>
        <v>3</v>
      </c>
      <c r="J550" s="126">
        <f t="shared" si="165"/>
        <v>17</v>
      </c>
      <c r="K550" s="99">
        <f t="shared" si="166"/>
        <v>0.89473684210526316</v>
      </c>
      <c r="L550" s="97">
        <f t="shared" si="180"/>
        <v>0.90967418546365908</v>
      </c>
      <c r="M550" s="119">
        <v>0</v>
      </c>
      <c r="N550" s="70">
        <v>1</v>
      </c>
      <c r="O550" s="71">
        <v>1</v>
      </c>
      <c r="P550" s="71">
        <v>1</v>
      </c>
      <c r="Q550" s="89" t="str">
        <f t="shared" si="172"/>
        <v>111</v>
      </c>
      <c r="R550" s="89">
        <v>1</v>
      </c>
      <c r="S550" s="89">
        <f t="shared" si="173"/>
        <v>1</v>
      </c>
      <c r="T550" s="89">
        <f t="shared" si="174"/>
        <v>0</v>
      </c>
      <c r="U550" s="89">
        <f t="shared" si="177"/>
        <v>0</v>
      </c>
      <c r="V550" s="89">
        <f>IF(Q550="011",1,0)</f>
        <v>0</v>
      </c>
      <c r="W550" s="89">
        <f t="shared" si="175"/>
        <v>0</v>
      </c>
      <c r="X550" s="89">
        <f t="shared" si="167"/>
        <v>0</v>
      </c>
      <c r="Y550" s="71">
        <v>8.6999999999999993</v>
      </c>
      <c r="Z550" s="85">
        <v>38597</v>
      </c>
      <c r="AA550">
        <v>1</v>
      </c>
      <c r="AB550" s="71">
        <v>1</v>
      </c>
      <c r="AC550" s="71">
        <v>1</v>
      </c>
      <c r="AD550" s="93">
        <v>22319</v>
      </c>
      <c r="AE550" s="79">
        <v>5686986</v>
      </c>
      <c r="AF550" s="81">
        <v>252875</v>
      </c>
      <c r="AG550" s="83">
        <v>0</v>
      </c>
      <c r="AH550" s="83">
        <v>0</v>
      </c>
      <c r="AI550" s="93">
        <v>14368569</v>
      </c>
      <c r="AJ550" s="93">
        <f t="shared" si="168"/>
        <v>14368.569</v>
      </c>
      <c r="AK550" s="117">
        <f t="shared" si="169"/>
        <v>5.6820836381611464E-2</v>
      </c>
      <c r="AL550" s="67">
        <v>4083</v>
      </c>
      <c r="AM550" s="100">
        <f t="shared" si="170"/>
        <v>1.6146317350469599</v>
      </c>
    </row>
    <row r="551" spans="1:39" s="50" customFormat="1" ht="16" thickBot="1">
      <c r="A551" s="18">
        <v>2010</v>
      </c>
      <c r="B551" s="22">
        <v>50</v>
      </c>
      <c r="C551" s="20">
        <f>VLOOKUP('State Bond Rating'!AF52,Coding!M$3:N$16,2,FALSE)</f>
        <v>2</v>
      </c>
      <c r="D551" s="20">
        <f t="shared" si="161"/>
        <v>24</v>
      </c>
      <c r="E551" s="138">
        <f t="shared" si="162"/>
        <v>0.96</v>
      </c>
      <c r="F551" s="20">
        <f>VLOOKUP('State Bond Rating'!AG52,Coding!P$3:Q$15,2,FALSE)</f>
        <v>12</v>
      </c>
      <c r="G551" s="20">
        <f t="shared" si="163"/>
        <v>24</v>
      </c>
      <c r="H551" s="139">
        <f t="shared" si="164"/>
        <v>0.68571428571428572</v>
      </c>
      <c r="I551" s="20">
        <f>VLOOKUP('State Bond Rating'!AH52,Coding!S$3:T$15,2,FALSE)</f>
        <v>12</v>
      </c>
      <c r="J551" s="20">
        <f t="shared" si="165"/>
        <v>8</v>
      </c>
      <c r="K551" s="105">
        <f t="shared" si="166"/>
        <v>0.42105263157894735</v>
      </c>
      <c r="L551" s="110">
        <f>E551</f>
        <v>0.96</v>
      </c>
      <c r="M551" s="140">
        <v>0</v>
      </c>
      <c r="N551" s="50">
        <v>1</v>
      </c>
      <c r="O551" s="50">
        <v>0</v>
      </c>
      <c r="P551" s="50">
        <v>0</v>
      </c>
      <c r="Q551" s="111" t="str">
        <f t="shared" si="172"/>
        <v>100</v>
      </c>
      <c r="R551" s="111">
        <v>2</v>
      </c>
      <c r="S551" s="111">
        <f t="shared" si="173"/>
        <v>0</v>
      </c>
      <c r="T551" s="111">
        <f t="shared" si="174"/>
        <v>0</v>
      </c>
      <c r="U551" s="111">
        <v>1</v>
      </c>
      <c r="V551" s="111">
        <f>IF(Q551="011",1,0)</f>
        <v>0</v>
      </c>
      <c r="W551" s="111">
        <f t="shared" si="175"/>
        <v>0</v>
      </c>
      <c r="X551" s="111">
        <f t="shared" si="167"/>
        <v>1</v>
      </c>
      <c r="Y551" s="50">
        <v>7.6</v>
      </c>
      <c r="Z551" s="112">
        <v>45450</v>
      </c>
      <c r="AA551" s="50">
        <v>1</v>
      </c>
      <c r="AB551" s="111">
        <v>1</v>
      </c>
      <c r="AC551" s="111">
        <v>1</v>
      </c>
      <c r="AD551" s="104">
        <v>1514</v>
      </c>
      <c r="AE551" s="113">
        <v>563626</v>
      </c>
      <c r="AF551" s="114">
        <v>39103</v>
      </c>
      <c r="AG551" s="115">
        <v>0</v>
      </c>
      <c r="AH551" s="115">
        <v>0</v>
      </c>
      <c r="AI551" s="104">
        <v>2158260</v>
      </c>
      <c r="AJ551" s="96">
        <f t="shared" si="168"/>
        <v>2158.2600000000002</v>
      </c>
      <c r="AK551" s="118">
        <f t="shared" si="169"/>
        <v>5.5194230621691438E-2</v>
      </c>
      <c r="AL551" s="69">
        <v>512</v>
      </c>
      <c r="AM551" s="116">
        <f t="shared" si="170"/>
        <v>1.3093624530087205</v>
      </c>
    </row>
    <row r="552" spans="1:39" ht="16" thickTop="1">
      <c r="A552" s="16">
        <v>2011</v>
      </c>
      <c r="B552" s="141">
        <v>1</v>
      </c>
      <c r="C552">
        <v>3</v>
      </c>
      <c r="D552">
        <f t="shared" si="161"/>
        <v>23</v>
      </c>
      <c r="E552" s="131">
        <f t="shared" si="162"/>
        <v>0.92</v>
      </c>
      <c r="F552">
        <v>2</v>
      </c>
      <c r="G552" s="126">
        <f t="shared" si="163"/>
        <v>34</v>
      </c>
      <c r="H552" s="129">
        <f t="shared" si="164"/>
        <v>0.97142857142857142</v>
      </c>
      <c r="I552">
        <v>2</v>
      </c>
      <c r="J552" s="126">
        <f t="shared" si="165"/>
        <v>18</v>
      </c>
      <c r="K552" s="99">
        <f t="shared" si="166"/>
        <v>0.94736842105263153</v>
      </c>
      <c r="L552" s="97">
        <f>(E552+H552+K552)/3</f>
        <v>0.94626566416040092</v>
      </c>
      <c r="M552" s="119">
        <v>0</v>
      </c>
      <c r="N552" s="70">
        <v>0</v>
      </c>
      <c r="O552" s="71">
        <v>0</v>
      </c>
      <c r="P552" s="71">
        <v>0</v>
      </c>
      <c r="Q552" s="89" t="str">
        <f t="shared" si="172"/>
        <v>000</v>
      </c>
      <c r="R552" s="71">
        <v>0</v>
      </c>
      <c r="S552" s="89">
        <f t="shared" si="173"/>
        <v>0</v>
      </c>
      <c r="T552" s="89">
        <f t="shared" si="174"/>
        <v>1</v>
      </c>
      <c r="U552" s="89">
        <f t="shared" si="177"/>
        <v>0</v>
      </c>
      <c r="V552" s="89">
        <f>IF(Q552="011",1,0)</f>
        <v>0</v>
      </c>
      <c r="W552" s="89">
        <f t="shared" si="175"/>
        <v>0</v>
      </c>
      <c r="X552" s="89">
        <f t="shared" si="167"/>
        <v>0</v>
      </c>
      <c r="Y552" s="71">
        <v>9.3000000000000007</v>
      </c>
      <c r="Z552" s="85">
        <v>34708</v>
      </c>
      <c r="AA552">
        <v>1</v>
      </c>
      <c r="AB552" s="71">
        <v>0</v>
      </c>
      <c r="AC552" s="71">
        <v>1</v>
      </c>
      <c r="AD552" s="93">
        <v>9067</v>
      </c>
      <c r="AE552" s="79">
        <v>4799918</v>
      </c>
      <c r="AF552" s="67">
        <v>180665</v>
      </c>
      <c r="AG552" s="83">
        <v>0</v>
      </c>
      <c r="AH552" s="83">
        <v>0</v>
      </c>
      <c r="AI552" s="93">
        <v>8631984</v>
      </c>
      <c r="AJ552" s="93">
        <f t="shared" si="168"/>
        <v>8631.9840000000004</v>
      </c>
      <c r="AK552" s="117">
        <f t="shared" si="169"/>
        <v>4.7778949990313568E-2</v>
      </c>
      <c r="AL552" s="67">
        <v>1813</v>
      </c>
      <c r="AM552" s="100">
        <f t="shared" si="170"/>
        <v>1.0035147925718872</v>
      </c>
    </row>
    <row r="553" spans="1:39">
      <c r="A553" s="11">
        <v>2011</v>
      </c>
      <c r="B553" s="141">
        <v>2</v>
      </c>
      <c r="C553">
        <v>2</v>
      </c>
      <c r="D553">
        <f t="shared" si="161"/>
        <v>24</v>
      </c>
      <c r="E553" s="131">
        <f t="shared" si="162"/>
        <v>0.96</v>
      </c>
      <c r="F553">
        <v>1</v>
      </c>
      <c r="G553" s="126">
        <f t="shared" si="163"/>
        <v>35</v>
      </c>
      <c r="H553" s="129">
        <f t="shared" si="164"/>
        <v>1</v>
      </c>
      <c r="I553">
        <v>2</v>
      </c>
      <c r="J553" s="126">
        <f t="shared" si="165"/>
        <v>18</v>
      </c>
      <c r="K553" s="99">
        <f t="shared" si="166"/>
        <v>0.94736842105263153</v>
      </c>
      <c r="L553" s="97">
        <f>(E553+H553+K553)/3</f>
        <v>0.96912280701754383</v>
      </c>
      <c r="M553" s="119">
        <v>0</v>
      </c>
      <c r="N553" s="70">
        <v>0</v>
      </c>
      <c r="O553" s="71">
        <v>0</v>
      </c>
      <c r="P553" s="71">
        <v>2</v>
      </c>
      <c r="Q553" s="89" t="str">
        <f t="shared" si="172"/>
        <v>002</v>
      </c>
      <c r="R553" s="71">
        <v>2</v>
      </c>
      <c r="S553" s="89">
        <f t="shared" si="173"/>
        <v>0</v>
      </c>
      <c r="T553" s="89">
        <f t="shared" si="174"/>
        <v>0</v>
      </c>
      <c r="U553" s="89">
        <f t="shared" si="177"/>
        <v>0</v>
      </c>
      <c r="V553" s="89">
        <v>1</v>
      </c>
      <c r="W553" s="89">
        <f t="shared" si="175"/>
        <v>0</v>
      </c>
      <c r="X553" s="89">
        <f t="shared" si="167"/>
        <v>1</v>
      </c>
      <c r="Y553" s="71">
        <v>7.7</v>
      </c>
      <c r="Z553" s="85">
        <v>51405</v>
      </c>
      <c r="AA553">
        <v>1</v>
      </c>
      <c r="AB553" s="71">
        <v>0</v>
      </c>
      <c r="AC553" s="71">
        <v>1</v>
      </c>
      <c r="AD553" s="93">
        <v>6418</v>
      </c>
      <c r="AE553" s="79">
        <v>722713</v>
      </c>
      <c r="AF553" s="67">
        <v>58759</v>
      </c>
      <c r="AG553" s="83">
        <v>0</v>
      </c>
      <c r="AH553" s="83">
        <v>0</v>
      </c>
      <c r="AI553" s="93">
        <v>5537679</v>
      </c>
      <c r="AJ553" s="93">
        <f t="shared" si="168"/>
        <v>5537.6790000000001</v>
      </c>
      <c r="AK553" s="117">
        <f t="shared" si="169"/>
        <v>9.4243928589662865E-2</v>
      </c>
      <c r="AL553" s="67">
        <v>646</v>
      </c>
      <c r="AM553" s="100">
        <f t="shared" si="170"/>
        <v>1.0994060484351333</v>
      </c>
    </row>
    <row r="554" spans="1:39">
      <c r="A554" s="11">
        <v>2011</v>
      </c>
      <c r="B554" s="141">
        <v>3</v>
      </c>
      <c r="C554">
        <v>4</v>
      </c>
      <c r="D554">
        <f t="shared" si="161"/>
        <v>22</v>
      </c>
      <c r="E554" s="131">
        <f t="shared" si="162"/>
        <v>0.88</v>
      </c>
      <c r="F554">
        <v>4</v>
      </c>
      <c r="G554" s="126">
        <f t="shared" si="163"/>
        <v>32</v>
      </c>
      <c r="H554" s="129">
        <f t="shared" si="164"/>
        <v>0.91428571428571426</v>
      </c>
      <c r="I554">
        <v>12</v>
      </c>
      <c r="J554" s="126">
        <f t="shared" si="165"/>
        <v>8</v>
      </c>
      <c r="K554" s="99">
        <f t="shared" si="166"/>
        <v>0.42105263157894735</v>
      </c>
      <c r="L554" s="97">
        <f>(E554+H554)/2</f>
        <v>0.89714285714285713</v>
      </c>
      <c r="M554" s="119">
        <v>0</v>
      </c>
      <c r="N554" s="70">
        <v>0</v>
      </c>
      <c r="O554" s="71">
        <v>0</v>
      </c>
      <c r="P554" s="71">
        <v>0</v>
      </c>
      <c r="Q554" s="89" t="str">
        <f t="shared" si="172"/>
        <v>000</v>
      </c>
      <c r="R554" s="89">
        <v>0</v>
      </c>
      <c r="S554" s="89">
        <f t="shared" si="173"/>
        <v>0</v>
      </c>
      <c r="T554" s="89">
        <f t="shared" si="174"/>
        <v>1</v>
      </c>
      <c r="U554" s="89">
        <f t="shared" si="177"/>
        <v>0</v>
      </c>
      <c r="V554" s="89">
        <f t="shared" ref="V554:V565" si="181">IF(Q554="011",1,0)</f>
        <v>0</v>
      </c>
      <c r="W554" s="89">
        <f t="shared" si="175"/>
        <v>0</v>
      </c>
      <c r="X554" s="89">
        <f t="shared" si="167"/>
        <v>0</v>
      </c>
      <c r="Y554" s="71">
        <v>9.6</v>
      </c>
      <c r="Z554" s="85">
        <v>34921</v>
      </c>
      <c r="AA554">
        <v>1</v>
      </c>
      <c r="AB554" s="71">
        <v>0</v>
      </c>
      <c r="AC554" s="71">
        <v>1</v>
      </c>
      <c r="AD554" s="93">
        <v>14163</v>
      </c>
      <c r="AE554" s="79">
        <v>6467163</v>
      </c>
      <c r="AF554" s="67">
        <v>254192</v>
      </c>
      <c r="AG554" s="83">
        <v>8</v>
      </c>
      <c r="AH554" s="83">
        <v>8</v>
      </c>
      <c r="AI554" s="93">
        <v>12265219</v>
      </c>
      <c r="AJ554" s="93">
        <f t="shared" si="168"/>
        <v>12265.218999999999</v>
      </c>
      <c r="AK554" s="117">
        <f t="shared" si="169"/>
        <v>4.825178998552275E-2</v>
      </c>
      <c r="AL554" s="67">
        <v>2359</v>
      </c>
      <c r="AM554" s="100">
        <f t="shared" si="170"/>
        <v>0.92803864795115498</v>
      </c>
    </row>
    <row r="555" spans="1:39">
      <c r="A555" s="11">
        <v>2011</v>
      </c>
      <c r="B555" s="141">
        <v>4</v>
      </c>
      <c r="C555">
        <v>3</v>
      </c>
      <c r="D555">
        <f t="shared" si="161"/>
        <v>23</v>
      </c>
      <c r="E555" s="131">
        <f t="shared" si="162"/>
        <v>0.92</v>
      </c>
      <c r="F555">
        <v>2</v>
      </c>
      <c r="G555" s="126">
        <f t="shared" si="163"/>
        <v>34</v>
      </c>
      <c r="H555" s="129">
        <f t="shared" si="164"/>
        <v>0.97142857142857142</v>
      </c>
      <c r="I555">
        <v>12</v>
      </c>
      <c r="J555" s="126">
        <f t="shared" si="165"/>
        <v>8</v>
      </c>
      <c r="K555" s="99">
        <f t="shared" si="166"/>
        <v>0.42105263157894735</v>
      </c>
      <c r="L555" s="97">
        <f>(E555+H555)/2</f>
        <v>0.94571428571428573</v>
      </c>
      <c r="M555" s="119">
        <v>0</v>
      </c>
      <c r="N555" s="70">
        <v>1</v>
      </c>
      <c r="O555" s="71">
        <v>1</v>
      </c>
      <c r="P555" s="71">
        <v>1</v>
      </c>
      <c r="Q555" s="89" t="str">
        <f t="shared" si="172"/>
        <v>111</v>
      </c>
      <c r="R555" s="89">
        <v>1</v>
      </c>
      <c r="S555" s="89">
        <f t="shared" si="173"/>
        <v>1</v>
      </c>
      <c r="T555" s="89">
        <f t="shared" si="174"/>
        <v>0</v>
      </c>
      <c r="U555" s="89">
        <f t="shared" si="177"/>
        <v>0</v>
      </c>
      <c r="V555" s="89">
        <f t="shared" si="181"/>
        <v>0</v>
      </c>
      <c r="W555" s="89">
        <f t="shared" si="175"/>
        <v>0</v>
      </c>
      <c r="X555" s="89">
        <f t="shared" si="167"/>
        <v>0</v>
      </c>
      <c r="Y555" s="71">
        <v>7.8</v>
      </c>
      <c r="Z555" s="85">
        <v>33780</v>
      </c>
      <c r="AA555">
        <v>1</v>
      </c>
      <c r="AB555" s="71">
        <v>0</v>
      </c>
      <c r="AC555" s="71">
        <v>1</v>
      </c>
      <c r="AD555" s="93">
        <v>3749</v>
      </c>
      <c r="AE555" s="79">
        <v>2939493</v>
      </c>
      <c r="AF555" s="67">
        <v>107287</v>
      </c>
      <c r="AG555" s="83">
        <v>16</v>
      </c>
      <c r="AH555" s="83">
        <v>16</v>
      </c>
      <c r="AI555" s="93">
        <v>7952824</v>
      </c>
      <c r="AJ555" s="93">
        <f t="shared" si="168"/>
        <v>7952.8239999999996</v>
      </c>
      <c r="AK555" s="117">
        <f t="shared" si="169"/>
        <v>7.4126632304007012E-2</v>
      </c>
      <c r="AL555" s="67">
        <v>2587</v>
      </c>
      <c r="AM555" s="100">
        <f t="shared" si="170"/>
        <v>2.4112893454006543</v>
      </c>
    </row>
    <row r="556" spans="1:39">
      <c r="A556" s="11">
        <v>2011</v>
      </c>
      <c r="B556" s="141">
        <v>5</v>
      </c>
      <c r="C556">
        <v>7</v>
      </c>
      <c r="D556">
        <f t="shared" si="161"/>
        <v>19</v>
      </c>
      <c r="E556" s="131">
        <f t="shared" si="162"/>
        <v>0.76</v>
      </c>
      <c r="F556">
        <v>5</v>
      </c>
      <c r="G556" s="126">
        <f t="shared" si="163"/>
        <v>31</v>
      </c>
      <c r="H556" s="129">
        <f t="shared" si="164"/>
        <v>0.88571428571428568</v>
      </c>
      <c r="I556">
        <v>7</v>
      </c>
      <c r="J556" s="126">
        <f t="shared" si="165"/>
        <v>13</v>
      </c>
      <c r="K556" s="99">
        <f t="shared" si="166"/>
        <v>0.68421052631578949</v>
      </c>
      <c r="L556" s="97">
        <f>(E556+H556+K556)/3</f>
        <v>0.77664160401002513</v>
      </c>
      <c r="M556" s="119">
        <v>0</v>
      </c>
      <c r="N556" s="70">
        <v>1</v>
      </c>
      <c r="O556" s="71">
        <v>1</v>
      </c>
      <c r="P556" s="71">
        <v>1</v>
      </c>
      <c r="Q556" s="89" t="str">
        <f t="shared" si="172"/>
        <v>111</v>
      </c>
      <c r="R556" s="89">
        <v>1</v>
      </c>
      <c r="S556" s="89">
        <f t="shared" si="173"/>
        <v>1</v>
      </c>
      <c r="T556" s="89">
        <f t="shared" si="174"/>
        <v>0</v>
      </c>
      <c r="U556" s="89">
        <f t="shared" si="177"/>
        <v>0</v>
      </c>
      <c r="V556" s="89">
        <f t="shared" si="181"/>
        <v>0</v>
      </c>
      <c r="W556" s="89">
        <f t="shared" si="175"/>
        <v>0</v>
      </c>
      <c r="X556" s="89">
        <f t="shared" si="167"/>
        <v>0</v>
      </c>
      <c r="Y556" s="71">
        <v>12.4</v>
      </c>
      <c r="Z556" s="85">
        <v>45849</v>
      </c>
      <c r="AA556">
        <v>1</v>
      </c>
      <c r="AB556" s="71">
        <v>0</v>
      </c>
      <c r="AC556" s="71">
        <v>1</v>
      </c>
      <c r="AD556" s="93">
        <v>149671</v>
      </c>
      <c r="AE556" s="79">
        <v>37676861</v>
      </c>
      <c r="AF556" s="67">
        <v>2036297</v>
      </c>
      <c r="AG556" s="83">
        <v>12</v>
      </c>
      <c r="AH556" s="83">
        <v>12</v>
      </c>
      <c r="AI556" s="93">
        <v>119164086</v>
      </c>
      <c r="AJ556" s="93">
        <f t="shared" si="168"/>
        <v>119164.086</v>
      </c>
      <c r="AK556" s="117">
        <f t="shared" si="169"/>
        <v>5.8519992908696521E-2</v>
      </c>
      <c r="AL556" s="67">
        <v>34756</v>
      </c>
      <c r="AM556" s="100">
        <f t="shared" si="170"/>
        <v>1.7068237099008641</v>
      </c>
    </row>
    <row r="557" spans="1:39">
      <c r="A557" s="11">
        <v>2011</v>
      </c>
      <c r="B557" s="141">
        <v>6</v>
      </c>
      <c r="C557">
        <v>3</v>
      </c>
      <c r="D557">
        <f t="shared" si="161"/>
        <v>23</v>
      </c>
      <c r="E557" s="131">
        <f t="shared" si="162"/>
        <v>0.92</v>
      </c>
      <c r="F557">
        <v>2</v>
      </c>
      <c r="G557" s="126">
        <f t="shared" si="163"/>
        <v>34</v>
      </c>
      <c r="H557" s="129">
        <f t="shared" si="164"/>
        <v>0.97142857142857142</v>
      </c>
      <c r="I557">
        <v>12</v>
      </c>
      <c r="J557" s="126">
        <f t="shared" si="165"/>
        <v>8</v>
      </c>
      <c r="K557" s="99">
        <f t="shared" si="166"/>
        <v>0.42105263157894735</v>
      </c>
      <c r="L557" s="97">
        <f>(E557+H557)/2</f>
        <v>0.94571428571428573</v>
      </c>
      <c r="M557" s="119">
        <v>0</v>
      </c>
      <c r="N557" s="70">
        <v>1</v>
      </c>
      <c r="O557" s="71">
        <v>0</v>
      </c>
      <c r="P557" s="71">
        <v>1</v>
      </c>
      <c r="Q557" s="89" t="str">
        <f t="shared" si="172"/>
        <v>101</v>
      </c>
      <c r="R557" s="89">
        <v>2</v>
      </c>
      <c r="S557" s="89">
        <f t="shared" si="173"/>
        <v>0</v>
      </c>
      <c r="T557" s="89">
        <f t="shared" si="174"/>
        <v>0</v>
      </c>
      <c r="U557" s="89">
        <v>1</v>
      </c>
      <c r="V557" s="89">
        <f t="shared" si="181"/>
        <v>0</v>
      </c>
      <c r="W557" s="89">
        <f t="shared" si="175"/>
        <v>0</v>
      </c>
      <c r="X557" s="89">
        <f t="shared" si="167"/>
        <v>1</v>
      </c>
      <c r="Y557" s="71">
        <v>9.1</v>
      </c>
      <c r="Z557" s="85">
        <v>42955</v>
      </c>
      <c r="AA557">
        <v>1</v>
      </c>
      <c r="AB557" s="71">
        <v>0</v>
      </c>
      <c r="AC557" s="71">
        <v>1</v>
      </c>
      <c r="AD557" s="93">
        <v>16335</v>
      </c>
      <c r="AE557" s="79">
        <v>5118360</v>
      </c>
      <c r="AF557" s="67">
        <v>262719</v>
      </c>
      <c r="AG557" s="83">
        <v>8</v>
      </c>
      <c r="AH557" s="83">
        <v>8</v>
      </c>
      <c r="AI557" s="93">
        <v>9467684</v>
      </c>
      <c r="AJ557" s="93">
        <f t="shared" si="168"/>
        <v>9467.6839999999993</v>
      </c>
      <c r="AK557" s="117">
        <f t="shared" si="169"/>
        <v>3.6037302212630219E-2</v>
      </c>
      <c r="AL557" s="67">
        <v>2971</v>
      </c>
      <c r="AM557" s="100">
        <f t="shared" si="170"/>
        <v>1.1308660584122199</v>
      </c>
    </row>
    <row r="558" spans="1:39">
      <c r="A558" s="11">
        <v>2011</v>
      </c>
      <c r="B558" s="141">
        <v>7</v>
      </c>
      <c r="C558">
        <v>3</v>
      </c>
      <c r="D558">
        <f t="shared" si="161"/>
        <v>23</v>
      </c>
      <c r="E558" s="131">
        <f t="shared" si="162"/>
        <v>0.92</v>
      </c>
      <c r="F558">
        <v>3</v>
      </c>
      <c r="G558" s="126">
        <f t="shared" si="163"/>
        <v>33</v>
      </c>
      <c r="H558" s="129">
        <f t="shared" si="164"/>
        <v>0.94285714285714284</v>
      </c>
      <c r="I558">
        <v>3</v>
      </c>
      <c r="J558" s="126">
        <f t="shared" si="165"/>
        <v>17</v>
      </c>
      <c r="K558" s="99">
        <f t="shared" si="166"/>
        <v>0.89473684210526316</v>
      </c>
      <c r="L558" s="97">
        <f>(E558+H558+K558)/3</f>
        <v>0.91919799498746879</v>
      </c>
      <c r="M558" s="119">
        <v>0</v>
      </c>
      <c r="N558" s="70">
        <v>1</v>
      </c>
      <c r="O558" s="71">
        <v>1</v>
      </c>
      <c r="P558" s="71">
        <v>1</v>
      </c>
      <c r="Q558" s="89" t="str">
        <f t="shared" si="172"/>
        <v>111</v>
      </c>
      <c r="R558" s="89">
        <v>1</v>
      </c>
      <c r="S558" s="89">
        <f t="shared" si="173"/>
        <v>1</v>
      </c>
      <c r="T558" s="89">
        <f t="shared" si="174"/>
        <v>0</v>
      </c>
      <c r="U558" s="89">
        <f t="shared" si="177"/>
        <v>0</v>
      </c>
      <c r="V558" s="89">
        <f t="shared" si="181"/>
        <v>0</v>
      </c>
      <c r="W558" s="89">
        <f t="shared" si="175"/>
        <v>0</v>
      </c>
      <c r="X558" s="89">
        <f t="shared" si="167"/>
        <v>0</v>
      </c>
      <c r="Y558" s="71">
        <v>9</v>
      </c>
      <c r="Z558" s="85">
        <v>63849</v>
      </c>
      <c r="AA558">
        <v>1</v>
      </c>
      <c r="AB558" s="71">
        <v>0</v>
      </c>
      <c r="AC558" s="71">
        <v>1</v>
      </c>
      <c r="AD558" s="93">
        <v>30524</v>
      </c>
      <c r="AE558" s="79">
        <v>3589893</v>
      </c>
      <c r="AF558" s="67">
        <v>234233</v>
      </c>
      <c r="AG558" s="83">
        <v>0</v>
      </c>
      <c r="AH558" s="83">
        <v>0</v>
      </c>
      <c r="AI558" s="93">
        <v>13540174</v>
      </c>
      <c r="AJ558" s="93">
        <f t="shared" si="168"/>
        <v>13540.174000000001</v>
      </c>
      <c r="AK558" s="117">
        <f t="shared" si="169"/>
        <v>5.7806432056968921E-2</v>
      </c>
      <c r="AL558" s="67">
        <v>306</v>
      </c>
      <c r="AM558" s="100">
        <f t="shared" si="170"/>
        <v>0.13063914990628989</v>
      </c>
    </row>
    <row r="559" spans="1:39">
      <c r="A559" s="11">
        <v>2011</v>
      </c>
      <c r="B559" s="141">
        <v>8</v>
      </c>
      <c r="C559">
        <v>1</v>
      </c>
      <c r="D559">
        <f t="shared" si="161"/>
        <v>25</v>
      </c>
      <c r="E559" s="131">
        <f t="shared" si="162"/>
        <v>1</v>
      </c>
      <c r="F559">
        <v>1</v>
      </c>
      <c r="G559" s="126">
        <f t="shared" si="163"/>
        <v>35</v>
      </c>
      <c r="H559" s="129">
        <f t="shared" si="164"/>
        <v>1</v>
      </c>
      <c r="I559">
        <v>1</v>
      </c>
      <c r="J559" s="126">
        <f t="shared" si="165"/>
        <v>19</v>
      </c>
      <c r="K559" s="99">
        <f t="shared" si="166"/>
        <v>1</v>
      </c>
      <c r="L559" s="97">
        <f>(E559+H559+K559)/3</f>
        <v>1</v>
      </c>
      <c r="M559" s="119">
        <v>0</v>
      </c>
      <c r="N559" s="70">
        <v>1</v>
      </c>
      <c r="O559" s="71">
        <v>1</v>
      </c>
      <c r="P559" s="71">
        <v>1</v>
      </c>
      <c r="Q559" s="89" t="str">
        <f t="shared" si="172"/>
        <v>111</v>
      </c>
      <c r="R559" s="89">
        <v>1</v>
      </c>
      <c r="S559" s="89">
        <f t="shared" si="173"/>
        <v>1</v>
      </c>
      <c r="T559" s="89">
        <f t="shared" si="174"/>
        <v>0</v>
      </c>
      <c r="U559" s="89">
        <f t="shared" si="177"/>
        <v>0</v>
      </c>
      <c r="V559" s="89">
        <f t="shared" si="181"/>
        <v>0</v>
      </c>
      <c r="W559" s="89">
        <f t="shared" si="175"/>
        <v>0</v>
      </c>
      <c r="X559" s="89">
        <f t="shared" si="167"/>
        <v>0</v>
      </c>
      <c r="Y559" s="71">
        <v>8.5</v>
      </c>
      <c r="Z559" s="85">
        <v>43712</v>
      </c>
      <c r="AA559">
        <v>1</v>
      </c>
      <c r="AB559" s="71">
        <v>0</v>
      </c>
      <c r="AC559" s="71">
        <v>1</v>
      </c>
      <c r="AD559" s="93">
        <v>5808</v>
      </c>
      <c r="AE559" s="79">
        <v>907924</v>
      </c>
      <c r="AF559" s="67">
        <v>59937</v>
      </c>
      <c r="AG559" s="83">
        <v>0</v>
      </c>
      <c r="AH559" s="83">
        <v>0</v>
      </c>
      <c r="AI559" s="93">
        <v>3261594</v>
      </c>
      <c r="AJ559" s="93">
        <f t="shared" si="168"/>
        <v>3261.5940000000001</v>
      </c>
      <c r="AK559" s="117">
        <f t="shared" si="169"/>
        <v>5.4417037889784275E-2</v>
      </c>
      <c r="AL559" s="67">
        <v>416</v>
      </c>
      <c r="AM559" s="100">
        <f t="shared" si="170"/>
        <v>0.6940620985367969</v>
      </c>
    </row>
    <row r="560" spans="1:39">
      <c r="A560" s="11">
        <v>2011</v>
      </c>
      <c r="B560" s="141">
        <v>9</v>
      </c>
      <c r="C560">
        <v>1</v>
      </c>
      <c r="D560">
        <f t="shared" si="161"/>
        <v>25</v>
      </c>
      <c r="E560" s="131">
        <f t="shared" si="162"/>
        <v>1</v>
      </c>
      <c r="F560">
        <v>2</v>
      </c>
      <c r="G560" s="126">
        <f t="shared" si="163"/>
        <v>34</v>
      </c>
      <c r="H560" s="129">
        <f t="shared" si="164"/>
        <v>0.97142857142857142</v>
      </c>
      <c r="I560">
        <v>1</v>
      </c>
      <c r="J560" s="126">
        <f t="shared" si="165"/>
        <v>19</v>
      </c>
      <c r="K560" s="99">
        <f t="shared" si="166"/>
        <v>1</v>
      </c>
      <c r="L560" s="97">
        <f>(E560+H560+K560)/3</f>
        <v>0.99047619047619051</v>
      </c>
      <c r="M560" s="119">
        <v>0</v>
      </c>
      <c r="N560" s="70">
        <v>0</v>
      </c>
      <c r="O560" s="71">
        <v>0</v>
      </c>
      <c r="P560" s="71">
        <v>0</v>
      </c>
      <c r="Q560" s="89" t="str">
        <f t="shared" si="172"/>
        <v>000</v>
      </c>
      <c r="R560" s="89">
        <v>0</v>
      </c>
      <c r="S560" s="89">
        <f t="shared" si="173"/>
        <v>0</v>
      </c>
      <c r="T560" s="89">
        <f t="shared" si="174"/>
        <v>1</v>
      </c>
      <c r="U560" s="89">
        <f t="shared" si="177"/>
        <v>0</v>
      </c>
      <c r="V560" s="89">
        <f t="shared" si="181"/>
        <v>0</v>
      </c>
      <c r="W560" s="89">
        <f t="shared" si="175"/>
        <v>0</v>
      </c>
      <c r="X560" s="89">
        <f t="shared" si="167"/>
        <v>0</v>
      </c>
      <c r="Y560" s="71">
        <v>11.9</v>
      </c>
      <c r="Z560" s="85">
        <v>40494</v>
      </c>
      <c r="AA560">
        <v>1</v>
      </c>
      <c r="AB560" s="71">
        <v>0</v>
      </c>
      <c r="AC560" s="71">
        <v>1</v>
      </c>
      <c r="AD560" s="93">
        <v>43472</v>
      </c>
      <c r="AE560" s="79">
        <v>19096952</v>
      </c>
      <c r="AF560" s="67">
        <v>741455</v>
      </c>
      <c r="AG560" s="83">
        <v>8</v>
      </c>
      <c r="AH560" s="83">
        <v>8</v>
      </c>
      <c r="AI560" s="93">
        <v>31635260</v>
      </c>
      <c r="AJ560" s="93">
        <f t="shared" si="168"/>
        <v>31635.26</v>
      </c>
      <c r="AK560" s="117">
        <f t="shared" si="169"/>
        <v>4.2666459866074133E-2</v>
      </c>
      <c r="AL560" s="67">
        <v>6625</v>
      </c>
      <c r="AM560" s="100">
        <f t="shared" si="170"/>
        <v>0.89351342967543546</v>
      </c>
    </row>
    <row r="561" spans="1:39">
      <c r="A561" s="11">
        <v>2011</v>
      </c>
      <c r="B561" s="141">
        <v>10</v>
      </c>
      <c r="C561">
        <v>1</v>
      </c>
      <c r="D561">
        <f t="shared" si="161"/>
        <v>25</v>
      </c>
      <c r="E561" s="131">
        <f t="shared" si="162"/>
        <v>1</v>
      </c>
      <c r="F561">
        <v>1</v>
      </c>
      <c r="G561" s="126">
        <f t="shared" si="163"/>
        <v>35</v>
      </c>
      <c r="H561" s="129">
        <f t="shared" si="164"/>
        <v>1</v>
      </c>
      <c r="I561">
        <v>1</v>
      </c>
      <c r="J561" s="126">
        <f t="shared" si="165"/>
        <v>19</v>
      </c>
      <c r="K561" s="99">
        <f t="shared" si="166"/>
        <v>1</v>
      </c>
      <c r="L561" s="97">
        <f>(E561+H561+K561)/3</f>
        <v>1</v>
      </c>
      <c r="M561" s="119">
        <v>0</v>
      </c>
      <c r="N561" s="70">
        <v>0</v>
      </c>
      <c r="O561" s="71">
        <v>0</v>
      </c>
      <c r="P561" s="71">
        <v>0</v>
      </c>
      <c r="Q561" s="89" t="str">
        <f t="shared" si="172"/>
        <v>000</v>
      </c>
      <c r="R561" s="89">
        <v>0</v>
      </c>
      <c r="S561" s="89">
        <f t="shared" si="173"/>
        <v>0</v>
      </c>
      <c r="T561" s="89">
        <f t="shared" si="174"/>
        <v>1</v>
      </c>
      <c r="U561" s="89">
        <f t="shared" si="177"/>
        <v>0</v>
      </c>
      <c r="V561" s="89">
        <f t="shared" si="181"/>
        <v>0</v>
      </c>
      <c r="W561" s="89">
        <f t="shared" si="175"/>
        <v>0</v>
      </c>
      <c r="X561" s="89">
        <f t="shared" si="167"/>
        <v>0</v>
      </c>
      <c r="Y561" s="71">
        <v>10.4</v>
      </c>
      <c r="Z561" s="85">
        <v>36669</v>
      </c>
      <c r="AA561">
        <v>1</v>
      </c>
      <c r="AB561" s="71">
        <v>0</v>
      </c>
      <c r="AC561" s="71">
        <v>1</v>
      </c>
      <c r="AD561" s="93">
        <v>13403</v>
      </c>
      <c r="AE561" s="79">
        <v>9811610</v>
      </c>
      <c r="AF561" s="67">
        <v>424126</v>
      </c>
      <c r="AG561" s="83">
        <v>0</v>
      </c>
      <c r="AH561" s="83">
        <v>0</v>
      </c>
      <c r="AI561" s="93">
        <v>16003250</v>
      </c>
      <c r="AJ561" s="93">
        <f t="shared" si="168"/>
        <v>16003.25</v>
      </c>
      <c r="AK561" s="117">
        <f t="shared" si="169"/>
        <v>3.7732301250100207E-2</v>
      </c>
      <c r="AL561" s="67">
        <v>3580</v>
      </c>
      <c r="AM561" s="100">
        <f t="shared" si="170"/>
        <v>0.84408878493655182</v>
      </c>
    </row>
    <row r="562" spans="1:39">
      <c r="A562" s="11">
        <v>2011</v>
      </c>
      <c r="B562" s="141">
        <v>11</v>
      </c>
      <c r="C562">
        <v>3</v>
      </c>
      <c r="D562">
        <f t="shared" si="161"/>
        <v>23</v>
      </c>
      <c r="E562" s="131">
        <f t="shared" si="162"/>
        <v>0.92</v>
      </c>
      <c r="F562">
        <v>3</v>
      </c>
      <c r="G562" s="126">
        <f t="shared" si="163"/>
        <v>33</v>
      </c>
      <c r="H562" s="129">
        <f t="shared" si="164"/>
        <v>0.94285714285714284</v>
      </c>
      <c r="I562">
        <v>3</v>
      </c>
      <c r="J562" s="126">
        <f t="shared" si="165"/>
        <v>17</v>
      </c>
      <c r="K562" s="99">
        <f t="shared" si="166"/>
        <v>0.89473684210526316</v>
      </c>
      <c r="L562" s="97">
        <f>(E562+H562+K562)/3</f>
        <v>0.91919799498746879</v>
      </c>
      <c r="M562" s="119">
        <v>0</v>
      </c>
      <c r="N562" s="70">
        <v>1</v>
      </c>
      <c r="O562" s="71">
        <v>1</v>
      </c>
      <c r="P562" s="71">
        <v>1</v>
      </c>
      <c r="Q562" s="89" t="str">
        <f t="shared" si="172"/>
        <v>111</v>
      </c>
      <c r="R562" s="89">
        <v>1</v>
      </c>
      <c r="S562" s="89">
        <f t="shared" si="173"/>
        <v>1</v>
      </c>
      <c r="T562" s="89">
        <f t="shared" si="174"/>
        <v>0</v>
      </c>
      <c r="U562" s="89">
        <f t="shared" si="177"/>
        <v>0</v>
      </c>
      <c r="V562" s="89">
        <f t="shared" si="181"/>
        <v>0</v>
      </c>
      <c r="W562" s="89">
        <f t="shared" si="175"/>
        <v>0</v>
      </c>
      <c r="X562" s="89">
        <f t="shared" si="167"/>
        <v>0</v>
      </c>
      <c r="Y562" s="71">
        <v>6.3</v>
      </c>
      <c r="Z562" s="85">
        <v>42872</v>
      </c>
      <c r="AA562">
        <v>1</v>
      </c>
      <c r="AB562" s="71">
        <v>0</v>
      </c>
      <c r="AC562" s="71">
        <v>1</v>
      </c>
      <c r="AD562" s="93">
        <v>7913</v>
      </c>
      <c r="AE562" s="79">
        <v>1377864</v>
      </c>
      <c r="AF562" s="67">
        <v>70017</v>
      </c>
      <c r="AG562" s="83">
        <v>0</v>
      </c>
      <c r="AH562" s="83">
        <v>0</v>
      </c>
      <c r="AI562" s="93">
        <v>4857729</v>
      </c>
      <c r="AJ562" s="93">
        <f t="shared" si="168"/>
        <v>4857.7290000000003</v>
      </c>
      <c r="AK562" s="117">
        <f t="shared" si="169"/>
        <v>6.9379279317879947E-2</v>
      </c>
      <c r="AL562" s="67">
        <v>444</v>
      </c>
      <c r="AM562" s="100">
        <f t="shared" si="170"/>
        <v>0.63413171087021725</v>
      </c>
    </row>
    <row r="563" spans="1:39">
      <c r="A563" s="11">
        <v>2011</v>
      </c>
      <c r="B563" s="141">
        <v>12</v>
      </c>
      <c r="C563">
        <v>2</v>
      </c>
      <c r="D563">
        <f t="shared" si="161"/>
        <v>24</v>
      </c>
      <c r="E563" s="131">
        <f t="shared" si="162"/>
        <v>0.96</v>
      </c>
      <c r="F563">
        <v>2</v>
      </c>
      <c r="G563" s="126">
        <f t="shared" si="163"/>
        <v>34</v>
      </c>
      <c r="H563" s="129">
        <f t="shared" si="164"/>
        <v>0.97142857142857142</v>
      </c>
      <c r="I563">
        <v>12</v>
      </c>
      <c r="J563" s="126">
        <f t="shared" si="165"/>
        <v>8</v>
      </c>
      <c r="K563" s="99">
        <f t="shared" si="166"/>
        <v>0.42105263157894735</v>
      </c>
      <c r="L563" s="97">
        <f>(E563+H563)/2</f>
        <v>0.96571428571428575</v>
      </c>
      <c r="M563" s="119">
        <v>0</v>
      </c>
      <c r="N563" s="70">
        <v>0</v>
      </c>
      <c r="O563" s="71">
        <v>0</v>
      </c>
      <c r="P563" s="71">
        <v>0</v>
      </c>
      <c r="Q563" s="89" t="str">
        <f t="shared" si="172"/>
        <v>000</v>
      </c>
      <c r="R563" s="89">
        <v>0</v>
      </c>
      <c r="S563" s="89">
        <f t="shared" si="173"/>
        <v>0</v>
      </c>
      <c r="T563" s="89">
        <f t="shared" si="174"/>
        <v>1</v>
      </c>
      <c r="U563" s="89">
        <f t="shared" si="177"/>
        <v>0</v>
      </c>
      <c r="V563" s="89">
        <f t="shared" si="181"/>
        <v>0</v>
      </c>
      <c r="W563" s="89">
        <f t="shared" si="175"/>
        <v>0</v>
      </c>
      <c r="X563" s="89">
        <f t="shared" si="167"/>
        <v>0</v>
      </c>
      <c r="Y563" s="71">
        <v>9.6999999999999993</v>
      </c>
      <c r="Z563" s="85">
        <v>33296</v>
      </c>
      <c r="AA563">
        <v>1</v>
      </c>
      <c r="AB563" s="71">
        <v>0</v>
      </c>
      <c r="AC563" s="71">
        <v>1</v>
      </c>
      <c r="AD563" s="93">
        <v>3298</v>
      </c>
      <c r="AE563" s="79">
        <v>1584143</v>
      </c>
      <c r="AF563" s="67">
        <v>56744</v>
      </c>
      <c r="AG563" s="83">
        <v>0</v>
      </c>
      <c r="AH563" s="83">
        <v>0</v>
      </c>
      <c r="AI563" s="93">
        <v>3261722</v>
      </c>
      <c r="AJ563" s="93">
        <f t="shared" si="168"/>
        <v>3261.7220000000002</v>
      </c>
      <c r="AK563" s="117">
        <f t="shared" si="169"/>
        <v>5.7481354856901173E-2</v>
      </c>
      <c r="AL563" s="67">
        <v>3890</v>
      </c>
      <c r="AM563" s="100">
        <f t="shared" si="170"/>
        <v>6.8553503454109679</v>
      </c>
    </row>
    <row r="564" spans="1:39">
      <c r="A564" s="11">
        <v>2011</v>
      </c>
      <c r="B564" s="141">
        <v>13</v>
      </c>
      <c r="C564">
        <v>5</v>
      </c>
      <c r="D564">
        <f t="shared" si="161"/>
        <v>21</v>
      </c>
      <c r="E564" s="131">
        <f t="shared" si="162"/>
        <v>0.84</v>
      </c>
      <c r="F564">
        <v>5</v>
      </c>
      <c r="G564" s="126">
        <f t="shared" si="163"/>
        <v>31</v>
      </c>
      <c r="H564" s="129">
        <f t="shared" si="164"/>
        <v>0.88571428571428568</v>
      </c>
      <c r="I564">
        <v>6</v>
      </c>
      <c r="J564" s="126">
        <f t="shared" si="165"/>
        <v>14</v>
      </c>
      <c r="K564" s="99">
        <f t="shared" si="166"/>
        <v>0.73684210526315785</v>
      </c>
      <c r="L564" s="97">
        <f>(E564+H564+K564)/3</f>
        <v>0.8208521303258145</v>
      </c>
      <c r="M564" s="119">
        <v>0</v>
      </c>
      <c r="N564" s="70">
        <v>1</v>
      </c>
      <c r="O564" s="71">
        <v>1</v>
      </c>
      <c r="P564" s="71">
        <v>1</v>
      </c>
      <c r="Q564" s="89" t="str">
        <f t="shared" si="172"/>
        <v>111</v>
      </c>
      <c r="R564" s="89">
        <v>1</v>
      </c>
      <c r="S564" s="89">
        <f t="shared" si="173"/>
        <v>1</v>
      </c>
      <c r="T564" s="89">
        <f t="shared" si="174"/>
        <v>0</v>
      </c>
      <c r="U564" s="89">
        <f t="shared" si="177"/>
        <v>0</v>
      </c>
      <c r="V564" s="89">
        <f t="shared" si="181"/>
        <v>0</v>
      </c>
      <c r="W564" s="89">
        <f t="shared" si="175"/>
        <v>0</v>
      </c>
      <c r="X564" s="89">
        <f t="shared" si="167"/>
        <v>0</v>
      </c>
      <c r="Y564" s="71">
        <v>9</v>
      </c>
      <c r="Z564" s="85">
        <v>43724</v>
      </c>
      <c r="AA564">
        <v>1</v>
      </c>
      <c r="AB564" s="71">
        <v>0</v>
      </c>
      <c r="AC564" s="71">
        <v>1</v>
      </c>
      <c r="AD564" s="93">
        <v>64801</v>
      </c>
      <c r="AE564" s="79">
        <v>12860012</v>
      </c>
      <c r="AF564" s="67">
        <v>679776</v>
      </c>
      <c r="AG564" s="83">
        <v>0</v>
      </c>
      <c r="AH564" s="83">
        <v>0</v>
      </c>
      <c r="AI564" s="93">
        <v>30880437</v>
      </c>
      <c r="AJ564" s="93">
        <f t="shared" si="168"/>
        <v>30880.437000000002</v>
      </c>
      <c r="AK564" s="117">
        <f t="shared" si="169"/>
        <v>4.5427371663606837E-2</v>
      </c>
      <c r="AL564" s="67">
        <v>8522</v>
      </c>
      <c r="AM564" s="100">
        <f t="shared" si="170"/>
        <v>1.2536482606034929</v>
      </c>
    </row>
    <row r="565" spans="1:39">
      <c r="A565" s="11">
        <v>2011</v>
      </c>
      <c r="B565" s="141">
        <v>14</v>
      </c>
      <c r="C565">
        <v>1</v>
      </c>
      <c r="D565">
        <f t="shared" si="161"/>
        <v>25</v>
      </c>
      <c r="E565" s="131">
        <f t="shared" si="162"/>
        <v>1</v>
      </c>
      <c r="F565">
        <v>1</v>
      </c>
      <c r="G565" s="126">
        <f t="shared" si="163"/>
        <v>35</v>
      </c>
      <c r="H565" s="129">
        <f t="shared" si="164"/>
        <v>1</v>
      </c>
      <c r="I565">
        <v>12</v>
      </c>
      <c r="J565" s="126">
        <f t="shared" si="165"/>
        <v>8</v>
      </c>
      <c r="K565" s="99">
        <f t="shared" si="166"/>
        <v>0.42105263157894735</v>
      </c>
      <c r="L565" s="97">
        <f>(E565+H565)/2</f>
        <v>1</v>
      </c>
      <c r="M565" s="119">
        <v>0</v>
      </c>
      <c r="N565" s="70">
        <v>0</v>
      </c>
      <c r="O565" s="71">
        <v>0</v>
      </c>
      <c r="P565" s="71">
        <v>0</v>
      </c>
      <c r="Q565" s="89" t="str">
        <f t="shared" si="172"/>
        <v>000</v>
      </c>
      <c r="R565" s="89">
        <v>0</v>
      </c>
      <c r="S565" s="89">
        <f t="shared" si="173"/>
        <v>0</v>
      </c>
      <c r="T565" s="89">
        <f t="shared" si="174"/>
        <v>1</v>
      </c>
      <c r="U565" s="89">
        <f t="shared" si="177"/>
        <v>0</v>
      </c>
      <c r="V565" s="89">
        <f t="shared" si="181"/>
        <v>0</v>
      </c>
      <c r="W565" s="89">
        <f t="shared" si="175"/>
        <v>0</v>
      </c>
      <c r="X565" s="89">
        <f t="shared" si="167"/>
        <v>0</v>
      </c>
      <c r="Y565" s="71">
        <v>9.1</v>
      </c>
      <c r="Z565" s="85">
        <v>37259</v>
      </c>
      <c r="AA565">
        <v>1</v>
      </c>
      <c r="AB565" s="71">
        <v>0</v>
      </c>
      <c r="AC565" s="71">
        <v>1</v>
      </c>
      <c r="AD565" s="93">
        <v>22144</v>
      </c>
      <c r="AE565" s="79">
        <v>6516480</v>
      </c>
      <c r="AF565" s="67">
        <v>291570</v>
      </c>
      <c r="AG565" s="83">
        <v>0</v>
      </c>
      <c r="AH565" s="83">
        <v>0</v>
      </c>
      <c r="AI565" s="93">
        <v>15060893</v>
      </c>
      <c r="AJ565" s="93">
        <f t="shared" si="168"/>
        <v>15060.893</v>
      </c>
      <c r="AK565" s="117">
        <f t="shared" si="169"/>
        <v>5.1654467194841722E-2</v>
      </c>
      <c r="AL565" s="67">
        <v>4979</v>
      </c>
      <c r="AM565" s="100">
        <f t="shared" si="170"/>
        <v>1.7076516788421303</v>
      </c>
    </row>
    <row r="566" spans="1:39">
      <c r="A566" s="11">
        <v>2011</v>
      </c>
      <c r="B566" s="141">
        <v>15</v>
      </c>
      <c r="C566">
        <v>1</v>
      </c>
      <c r="D566">
        <f t="shared" si="161"/>
        <v>25</v>
      </c>
      <c r="E566" s="131">
        <f t="shared" si="162"/>
        <v>1</v>
      </c>
      <c r="F566">
        <v>1</v>
      </c>
      <c r="G566" s="126">
        <f t="shared" si="163"/>
        <v>35</v>
      </c>
      <c r="H566" s="129">
        <f t="shared" si="164"/>
        <v>1</v>
      </c>
      <c r="I566">
        <v>1</v>
      </c>
      <c r="J566" s="126">
        <f t="shared" si="165"/>
        <v>19</v>
      </c>
      <c r="K566" s="99">
        <f t="shared" si="166"/>
        <v>1</v>
      </c>
      <c r="L566" s="97">
        <f>(E566+H566+K566)/3</f>
        <v>1</v>
      </c>
      <c r="M566" s="119">
        <v>0</v>
      </c>
      <c r="N566" s="70">
        <v>0</v>
      </c>
      <c r="O566" s="71">
        <v>0</v>
      </c>
      <c r="P566" s="71">
        <v>1</v>
      </c>
      <c r="Q566" s="89" t="str">
        <f t="shared" si="172"/>
        <v>001</v>
      </c>
      <c r="R566" s="89">
        <v>2</v>
      </c>
      <c r="S566" s="89">
        <f t="shared" si="173"/>
        <v>0</v>
      </c>
      <c r="T566" s="89">
        <f t="shared" si="174"/>
        <v>0</v>
      </c>
      <c r="U566" s="89">
        <f t="shared" si="177"/>
        <v>0</v>
      </c>
      <c r="V566" s="89">
        <v>1</v>
      </c>
      <c r="W566" s="89">
        <f t="shared" si="175"/>
        <v>0</v>
      </c>
      <c r="X566" s="89">
        <f t="shared" si="167"/>
        <v>1</v>
      </c>
      <c r="Y566">
        <v>6.1</v>
      </c>
      <c r="Z566" s="85">
        <v>40857</v>
      </c>
      <c r="AA566">
        <v>1</v>
      </c>
      <c r="AB566" s="71">
        <v>0</v>
      </c>
      <c r="AC566" s="71">
        <v>1</v>
      </c>
      <c r="AD566" s="93">
        <v>7574</v>
      </c>
      <c r="AE566" s="79">
        <v>3065223</v>
      </c>
      <c r="AF566" s="67">
        <v>148843</v>
      </c>
      <c r="AG566" s="83">
        <v>0</v>
      </c>
      <c r="AH566" s="83">
        <v>0</v>
      </c>
      <c r="AI566" s="93">
        <v>7325492</v>
      </c>
      <c r="AJ566" s="93">
        <f t="shared" si="168"/>
        <v>7325.4920000000002</v>
      </c>
      <c r="AK566" s="117">
        <f t="shared" si="169"/>
        <v>4.9216234555874309E-2</v>
      </c>
      <c r="AL566" s="67">
        <v>11980</v>
      </c>
      <c r="AM566" s="100">
        <f t="shared" si="170"/>
        <v>8.048749353345471</v>
      </c>
    </row>
    <row r="567" spans="1:39">
      <c r="A567" s="11">
        <v>2011</v>
      </c>
      <c r="B567" s="141">
        <v>16</v>
      </c>
      <c r="C567">
        <v>2</v>
      </c>
      <c r="D567">
        <f t="shared" si="161"/>
        <v>24</v>
      </c>
      <c r="E567" s="131">
        <f t="shared" si="162"/>
        <v>0.96</v>
      </c>
      <c r="F567">
        <v>2</v>
      </c>
      <c r="G567" s="126">
        <f t="shared" si="163"/>
        <v>34</v>
      </c>
      <c r="H567" s="129">
        <f t="shared" si="164"/>
        <v>0.97142857142857142</v>
      </c>
      <c r="I567">
        <v>12</v>
      </c>
      <c r="J567" s="126">
        <f t="shared" si="165"/>
        <v>8</v>
      </c>
      <c r="K567" s="99">
        <f t="shared" si="166"/>
        <v>0.42105263157894735</v>
      </c>
      <c r="L567" s="97">
        <f>(E567+H567)/2</f>
        <v>0.96571428571428575</v>
      </c>
      <c r="M567" s="119">
        <v>0</v>
      </c>
      <c r="N567" s="70">
        <v>0</v>
      </c>
      <c r="O567" s="71">
        <v>0</v>
      </c>
      <c r="P567" s="71">
        <v>0</v>
      </c>
      <c r="Q567" s="89" t="str">
        <f t="shared" si="172"/>
        <v>000</v>
      </c>
      <c r="R567" s="89">
        <v>0</v>
      </c>
      <c r="S567" s="89">
        <f t="shared" si="173"/>
        <v>0</v>
      </c>
      <c r="T567" s="89">
        <f t="shared" si="174"/>
        <v>1</v>
      </c>
      <c r="U567" s="89">
        <f t="shared" si="177"/>
        <v>0</v>
      </c>
      <c r="V567" s="89">
        <f>IF(Q567="011",1,0)</f>
        <v>0</v>
      </c>
      <c r="W567" s="89">
        <f t="shared" si="175"/>
        <v>0</v>
      </c>
      <c r="X567" s="89">
        <f t="shared" si="167"/>
        <v>0</v>
      </c>
      <c r="Y567">
        <v>6.8</v>
      </c>
      <c r="Z567" s="85">
        <v>42521</v>
      </c>
      <c r="AA567">
        <v>1</v>
      </c>
      <c r="AB567" s="71">
        <v>0</v>
      </c>
      <c r="AC567" s="71">
        <v>1</v>
      </c>
      <c r="AD567" s="93">
        <v>6893</v>
      </c>
      <c r="AE567" s="79">
        <v>2869503</v>
      </c>
      <c r="AF567" s="67">
        <v>136884</v>
      </c>
      <c r="AG567" s="83">
        <v>0</v>
      </c>
      <c r="AH567" s="83">
        <v>0</v>
      </c>
      <c r="AI567" s="93">
        <v>6797501</v>
      </c>
      <c r="AJ567" s="93">
        <f t="shared" si="168"/>
        <v>6797.5010000000002</v>
      </c>
      <c r="AK567" s="117">
        <f t="shared" si="169"/>
        <v>4.9658842523596626E-2</v>
      </c>
      <c r="AL567" s="67">
        <v>7113</v>
      </c>
      <c r="AM567" s="100">
        <f t="shared" si="170"/>
        <v>5.1963706496011222</v>
      </c>
    </row>
    <row r="568" spans="1:39">
      <c r="A568" s="11">
        <v>2011</v>
      </c>
      <c r="B568" s="141">
        <v>17</v>
      </c>
      <c r="C568">
        <v>4</v>
      </c>
      <c r="D568">
        <f t="shared" si="161"/>
        <v>22</v>
      </c>
      <c r="E568" s="131">
        <f t="shared" si="162"/>
        <v>0.88</v>
      </c>
      <c r="F568">
        <v>3</v>
      </c>
      <c r="G568" s="126">
        <f t="shared" si="163"/>
        <v>33</v>
      </c>
      <c r="H568" s="129">
        <f t="shared" si="164"/>
        <v>0.94285714285714284</v>
      </c>
      <c r="I568">
        <v>12</v>
      </c>
      <c r="J568" s="126">
        <f t="shared" si="165"/>
        <v>8</v>
      </c>
      <c r="K568" s="99">
        <f t="shared" si="166"/>
        <v>0.42105263157894735</v>
      </c>
      <c r="L568" s="97">
        <f>(E568+H568)/2</f>
        <v>0.91142857142857148</v>
      </c>
      <c r="M568" s="119">
        <v>0</v>
      </c>
      <c r="N568" s="70">
        <v>1</v>
      </c>
      <c r="O568" s="71">
        <v>1</v>
      </c>
      <c r="P568" s="71">
        <v>0</v>
      </c>
      <c r="Q568" s="89" t="str">
        <f t="shared" si="172"/>
        <v>110</v>
      </c>
      <c r="R568" s="89">
        <v>2</v>
      </c>
      <c r="S568" s="89">
        <f t="shared" si="173"/>
        <v>0</v>
      </c>
      <c r="T568" s="89">
        <f t="shared" si="174"/>
        <v>0</v>
      </c>
      <c r="U568" s="89">
        <v>1</v>
      </c>
      <c r="V568" s="89">
        <f>IF(Q568="011",1,0)</f>
        <v>0</v>
      </c>
      <c r="W568" s="89">
        <f t="shared" si="175"/>
        <v>0</v>
      </c>
      <c r="X568" s="89">
        <f t="shared" si="167"/>
        <v>1</v>
      </c>
      <c r="Y568">
        <v>10.4</v>
      </c>
      <c r="Z568" s="85">
        <v>34483</v>
      </c>
      <c r="AA568">
        <v>1</v>
      </c>
      <c r="AB568" s="71">
        <v>0</v>
      </c>
      <c r="AC568" s="71">
        <v>1</v>
      </c>
      <c r="AD568" s="93">
        <v>14751</v>
      </c>
      <c r="AE568" s="79">
        <v>4369354</v>
      </c>
      <c r="AF568" s="67">
        <v>171835</v>
      </c>
      <c r="AG568" s="83">
        <v>0</v>
      </c>
      <c r="AH568" s="83">
        <v>0</v>
      </c>
      <c r="AI568" s="93">
        <v>10198800</v>
      </c>
      <c r="AJ568" s="93">
        <f t="shared" si="168"/>
        <v>10198.799999999999</v>
      </c>
      <c r="AK568" s="117">
        <f t="shared" si="169"/>
        <v>5.9352285622835857E-2</v>
      </c>
      <c r="AL568" s="67">
        <v>2427</v>
      </c>
      <c r="AM568" s="100">
        <f t="shared" si="170"/>
        <v>1.412401431605901</v>
      </c>
    </row>
    <row r="569" spans="1:39">
      <c r="A569" s="11">
        <v>2011</v>
      </c>
      <c r="B569" s="141">
        <v>18</v>
      </c>
      <c r="C569">
        <v>3</v>
      </c>
      <c r="D569">
        <f t="shared" si="161"/>
        <v>23</v>
      </c>
      <c r="E569" s="131">
        <f t="shared" si="162"/>
        <v>0.92</v>
      </c>
      <c r="F569">
        <v>3</v>
      </c>
      <c r="G569" s="126">
        <f t="shared" si="163"/>
        <v>33</v>
      </c>
      <c r="H569" s="129">
        <f t="shared" si="164"/>
        <v>0.94285714285714284</v>
      </c>
      <c r="I569">
        <v>3</v>
      </c>
      <c r="J569" s="126">
        <f t="shared" si="165"/>
        <v>17</v>
      </c>
      <c r="K569" s="99">
        <f t="shared" si="166"/>
        <v>0.89473684210526316</v>
      </c>
      <c r="L569" s="97">
        <f t="shared" ref="L569:L577" si="182">(E569+H569+K569)/3</f>
        <v>0.91919799498746879</v>
      </c>
      <c r="M569" s="119">
        <v>0</v>
      </c>
      <c r="N569" s="70">
        <v>0</v>
      </c>
      <c r="O569" s="71">
        <v>0</v>
      </c>
      <c r="P569" s="71">
        <v>1</v>
      </c>
      <c r="Q569" s="89" t="str">
        <f t="shared" si="172"/>
        <v>001</v>
      </c>
      <c r="R569" s="89">
        <v>2</v>
      </c>
      <c r="S569" s="89">
        <f t="shared" si="173"/>
        <v>0</v>
      </c>
      <c r="T569" s="89">
        <f t="shared" si="174"/>
        <v>0</v>
      </c>
      <c r="U569" s="89">
        <f t="shared" si="177"/>
        <v>0</v>
      </c>
      <c r="V569" s="89">
        <v>1</v>
      </c>
      <c r="W569" s="89">
        <f t="shared" si="175"/>
        <v>0</v>
      </c>
      <c r="X569" s="89">
        <f t="shared" si="167"/>
        <v>1</v>
      </c>
      <c r="Y569">
        <v>7.8</v>
      </c>
      <c r="Z569" s="85">
        <v>38148</v>
      </c>
      <c r="AA569">
        <v>1</v>
      </c>
      <c r="AB569" s="71">
        <v>0</v>
      </c>
      <c r="AC569" s="71">
        <v>1</v>
      </c>
      <c r="AD569" s="93">
        <v>18447</v>
      </c>
      <c r="AE569" s="79">
        <v>4575404</v>
      </c>
      <c r="AF569" s="67">
        <v>236248</v>
      </c>
      <c r="AG569" s="83">
        <v>12</v>
      </c>
      <c r="AH569" s="83">
        <v>12</v>
      </c>
      <c r="AI569" s="93">
        <v>8865421</v>
      </c>
      <c r="AJ569" s="93">
        <f t="shared" si="168"/>
        <v>8865.4210000000003</v>
      </c>
      <c r="AK569" s="117">
        <f t="shared" si="169"/>
        <v>3.7525909214046256E-2</v>
      </c>
      <c r="AL569" s="67">
        <v>1889</v>
      </c>
      <c r="AM569" s="100">
        <f t="shared" si="170"/>
        <v>0.79958348853746908</v>
      </c>
    </row>
    <row r="570" spans="1:39">
      <c r="A570" s="11">
        <v>2011</v>
      </c>
      <c r="B570" s="141">
        <v>19</v>
      </c>
      <c r="C570">
        <v>3</v>
      </c>
      <c r="D570">
        <f t="shared" si="161"/>
        <v>23</v>
      </c>
      <c r="E570" s="131">
        <f t="shared" si="162"/>
        <v>0.92</v>
      </c>
      <c r="F570">
        <v>3</v>
      </c>
      <c r="G570" s="126">
        <f t="shared" si="163"/>
        <v>33</v>
      </c>
      <c r="H570" s="129">
        <f t="shared" si="164"/>
        <v>0.94285714285714284</v>
      </c>
      <c r="I570">
        <v>2</v>
      </c>
      <c r="J570" s="126">
        <f t="shared" si="165"/>
        <v>18</v>
      </c>
      <c r="K570" s="99">
        <f t="shared" si="166"/>
        <v>0.94736842105263153</v>
      </c>
      <c r="L570" s="97">
        <f t="shared" si="182"/>
        <v>0.93674185463659143</v>
      </c>
      <c r="M570" s="119">
        <v>0</v>
      </c>
      <c r="N570" s="70">
        <v>0</v>
      </c>
      <c r="O570" s="71">
        <v>0</v>
      </c>
      <c r="P570" s="71">
        <v>0</v>
      </c>
      <c r="Q570" s="89" t="str">
        <f t="shared" si="172"/>
        <v>000</v>
      </c>
      <c r="R570" s="89">
        <v>0</v>
      </c>
      <c r="S570" s="89">
        <f t="shared" si="173"/>
        <v>0</v>
      </c>
      <c r="T570" s="89">
        <f t="shared" si="174"/>
        <v>1</v>
      </c>
      <c r="U570" s="89">
        <f t="shared" si="177"/>
        <v>0</v>
      </c>
      <c r="V570" s="89">
        <f t="shared" ref="V570:V577" si="183">IF(Q570="011",1,0)</f>
        <v>0</v>
      </c>
      <c r="W570" s="89">
        <f t="shared" si="175"/>
        <v>0</v>
      </c>
      <c r="X570" s="89">
        <f t="shared" si="167"/>
        <v>0</v>
      </c>
      <c r="Y570">
        <v>7.5</v>
      </c>
      <c r="Z570" s="85">
        <v>38935</v>
      </c>
      <c r="AA570">
        <v>1</v>
      </c>
      <c r="AB570" s="71">
        <v>0</v>
      </c>
      <c r="AC570" s="71">
        <v>1</v>
      </c>
      <c r="AD570" s="93">
        <v>5904</v>
      </c>
      <c r="AE570" s="79">
        <v>1328231</v>
      </c>
      <c r="AF570" s="67">
        <v>51490</v>
      </c>
      <c r="AG570" s="83">
        <v>8</v>
      </c>
      <c r="AH570" s="83">
        <v>8</v>
      </c>
      <c r="AI570" s="93">
        <v>3675810</v>
      </c>
      <c r="AJ570" s="93">
        <f t="shared" si="168"/>
        <v>3675.81</v>
      </c>
      <c r="AK570" s="117">
        <f t="shared" si="169"/>
        <v>7.1388813361817821E-2</v>
      </c>
      <c r="AL570" s="67">
        <v>826</v>
      </c>
      <c r="AM570" s="100">
        <f t="shared" si="170"/>
        <v>1.6041949893183143</v>
      </c>
    </row>
    <row r="571" spans="1:39">
      <c r="A571" s="11">
        <v>2011</v>
      </c>
      <c r="B571" s="141">
        <v>20</v>
      </c>
      <c r="C571">
        <v>1</v>
      </c>
      <c r="D571">
        <f t="shared" si="161"/>
        <v>25</v>
      </c>
      <c r="E571" s="131">
        <f t="shared" si="162"/>
        <v>1</v>
      </c>
      <c r="F571">
        <v>1</v>
      </c>
      <c r="G571" s="126">
        <f t="shared" si="163"/>
        <v>35</v>
      </c>
      <c r="H571" s="129">
        <f t="shared" si="164"/>
        <v>1</v>
      </c>
      <c r="I571">
        <v>1</v>
      </c>
      <c r="J571" s="126">
        <f t="shared" si="165"/>
        <v>19</v>
      </c>
      <c r="K571" s="99">
        <f t="shared" si="166"/>
        <v>1</v>
      </c>
      <c r="L571" s="97">
        <f t="shared" si="182"/>
        <v>1</v>
      </c>
      <c r="M571" s="119">
        <v>0</v>
      </c>
      <c r="N571" s="70">
        <v>1</v>
      </c>
      <c r="O571" s="71">
        <v>1</v>
      </c>
      <c r="P571" s="71">
        <v>1</v>
      </c>
      <c r="Q571" s="89" t="str">
        <f t="shared" si="172"/>
        <v>111</v>
      </c>
      <c r="R571" s="89">
        <v>1</v>
      </c>
      <c r="S571" s="89">
        <f t="shared" si="173"/>
        <v>1</v>
      </c>
      <c r="T571" s="89">
        <f t="shared" si="174"/>
        <v>0</v>
      </c>
      <c r="U571" s="89">
        <f t="shared" si="177"/>
        <v>0</v>
      </c>
      <c r="V571" s="89">
        <f t="shared" si="183"/>
        <v>0</v>
      </c>
      <c r="W571" s="89">
        <f t="shared" si="175"/>
        <v>0</v>
      </c>
      <c r="X571" s="89">
        <f t="shared" si="167"/>
        <v>0</v>
      </c>
      <c r="Y571">
        <v>7.2</v>
      </c>
      <c r="Z571" s="85">
        <v>52089</v>
      </c>
      <c r="AA571">
        <v>1</v>
      </c>
      <c r="AB571" s="71">
        <v>0</v>
      </c>
      <c r="AC571" s="71">
        <v>1</v>
      </c>
      <c r="AD571" s="93">
        <v>25250</v>
      </c>
      <c r="AE571" s="79">
        <v>5843603</v>
      </c>
      <c r="AF571" s="67">
        <v>324830</v>
      </c>
      <c r="AG571" s="83">
        <v>0</v>
      </c>
      <c r="AH571" s="83">
        <v>0</v>
      </c>
      <c r="AI571" s="93">
        <v>16086686</v>
      </c>
      <c r="AJ571" s="93">
        <f t="shared" si="168"/>
        <v>16086.686</v>
      </c>
      <c r="AK571" s="117">
        <f t="shared" si="169"/>
        <v>4.9523399932272262E-2</v>
      </c>
      <c r="AL571" s="67">
        <v>1002</v>
      </c>
      <c r="AM571" s="100">
        <f t="shared" si="170"/>
        <v>0.30846904534679676</v>
      </c>
    </row>
    <row r="572" spans="1:39">
      <c r="A572" s="11">
        <v>2011</v>
      </c>
      <c r="B572" s="141">
        <v>21</v>
      </c>
      <c r="C572">
        <v>3</v>
      </c>
      <c r="D572">
        <f t="shared" si="161"/>
        <v>23</v>
      </c>
      <c r="E572" s="131">
        <f t="shared" si="162"/>
        <v>0.92</v>
      </c>
      <c r="F572">
        <v>2</v>
      </c>
      <c r="G572" s="126">
        <f t="shared" si="163"/>
        <v>34</v>
      </c>
      <c r="H572" s="129">
        <f t="shared" si="164"/>
        <v>0.97142857142857142</v>
      </c>
      <c r="I572">
        <v>2</v>
      </c>
      <c r="J572" s="126">
        <f t="shared" si="165"/>
        <v>18</v>
      </c>
      <c r="K572" s="99">
        <f t="shared" si="166"/>
        <v>0.94736842105263153</v>
      </c>
      <c r="L572" s="97">
        <f t="shared" si="182"/>
        <v>0.94626566416040092</v>
      </c>
      <c r="M572" s="119">
        <v>0</v>
      </c>
      <c r="N572" s="70">
        <v>1</v>
      </c>
      <c r="O572" s="71">
        <v>1</v>
      </c>
      <c r="P572" s="71">
        <v>1</v>
      </c>
      <c r="Q572" s="89" t="str">
        <f t="shared" si="172"/>
        <v>111</v>
      </c>
      <c r="R572" s="89">
        <v>1</v>
      </c>
      <c r="S572" s="89">
        <f t="shared" si="173"/>
        <v>1</v>
      </c>
      <c r="T572" s="89">
        <f t="shared" si="174"/>
        <v>0</v>
      </c>
      <c r="U572" s="89">
        <f t="shared" si="177"/>
        <v>0</v>
      </c>
      <c r="V572" s="89">
        <f t="shared" si="183"/>
        <v>0</v>
      </c>
      <c r="W572" s="89">
        <f t="shared" si="175"/>
        <v>0</v>
      </c>
      <c r="X572" s="89">
        <f t="shared" si="167"/>
        <v>0</v>
      </c>
      <c r="Y572">
        <v>8.3000000000000007</v>
      </c>
      <c r="Z572" s="85">
        <v>55232</v>
      </c>
      <c r="AA572">
        <v>1</v>
      </c>
      <c r="AB572" s="71">
        <v>0</v>
      </c>
      <c r="AC572" s="71">
        <v>1</v>
      </c>
      <c r="AD572" s="93">
        <v>79903</v>
      </c>
      <c r="AE572" s="79">
        <v>6611923</v>
      </c>
      <c r="AF572" s="67">
        <v>417283</v>
      </c>
      <c r="AG572" s="83">
        <v>0</v>
      </c>
      <c r="AH572" s="83">
        <v>0</v>
      </c>
      <c r="AI572" s="93">
        <v>22107646</v>
      </c>
      <c r="AJ572" s="93">
        <f t="shared" si="168"/>
        <v>22107.646000000001</v>
      </c>
      <c r="AK572" s="117">
        <f t="shared" si="169"/>
        <v>5.2979982410019104E-2</v>
      </c>
      <c r="AL572" s="67">
        <v>1103</v>
      </c>
      <c r="AM572" s="100">
        <f t="shared" si="170"/>
        <v>0.26432900453648961</v>
      </c>
    </row>
    <row r="573" spans="1:39">
      <c r="A573" s="11">
        <v>2011</v>
      </c>
      <c r="B573" s="141">
        <v>22</v>
      </c>
      <c r="C573">
        <v>4</v>
      </c>
      <c r="D573">
        <f t="shared" si="161"/>
        <v>22</v>
      </c>
      <c r="E573" s="131">
        <f t="shared" si="162"/>
        <v>0.88</v>
      </c>
      <c r="F573">
        <v>3</v>
      </c>
      <c r="G573" s="126">
        <f t="shared" si="163"/>
        <v>33</v>
      </c>
      <c r="H573" s="129">
        <f t="shared" si="164"/>
        <v>0.94285714285714284</v>
      </c>
      <c r="I573">
        <v>4</v>
      </c>
      <c r="J573" s="126">
        <f t="shared" si="165"/>
        <v>16</v>
      </c>
      <c r="K573" s="99">
        <f t="shared" si="166"/>
        <v>0.84210526315789469</v>
      </c>
      <c r="L573" s="97">
        <f t="shared" si="182"/>
        <v>0.88832080200501251</v>
      </c>
      <c r="M573" s="119">
        <v>0</v>
      </c>
      <c r="N573" s="70">
        <v>0</v>
      </c>
      <c r="O573" s="71">
        <v>0</v>
      </c>
      <c r="P573" s="71">
        <v>0</v>
      </c>
      <c r="Q573" s="89" t="str">
        <f t="shared" si="172"/>
        <v>000</v>
      </c>
      <c r="R573" s="89">
        <v>0</v>
      </c>
      <c r="S573" s="89">
        <f t="shared" si="173"/>
        <v>0</v>
      </c>
      <c r="T573" s="89">
        <f t="shared" si="174"/>
        <v>1</v>
      </c>
      <c r="U573" s="89">
        <f t="shared" si="177"/>
        <v>0</v>
      </c>
      <c r="V573" s="89">
        <f t="shared" si="183"/>
        <v>0</v>
      </c>
      <c r="W573" s="89">
        <f t="shared" si="175"/>
        <v>0</v>
      </c>
      <c r="X573" s="89">
        <f t="shared" si="167"/>
        <v>0</v>
      </c>
      <c r="Y573">
        <v>10.7</v>
      </c>
      <c r="Z573" s="85">
        <v>37400</v>
      </c>
      <c r="AA573">
        <v>1</v>
      </c>
      <c r="AB573" s="71">
        <v>0</v>
      </c>
      <c r="AC573" s="71">
        <v>1</v>
      </c>
      <c r="AD573" s="93">
        <v>30975</v>
      </c>
      <c r="AE573" s="79">
        <v>9876213</v>
      </c>
      <c r="AF573" s="67">
        <v>399437</v>
      </c>
      <c r="AG573" s="83">
        <v>6</v>
      </c>
      <c r="AH573" s="83">
        <v>8</v>
      </c>
      <c r="AI573" s="93">
        <v>23821872</v>
      </c>
      <c r="AJ573" s="93">
        <f t="shared" si="168"/>
        <v>23821.871999999999</v>
      </c>
      <c r="AK573" s="117">
        <f t="shared" si="169"/>
        <v>5.9638621359563583E-2</v>
      </c>
      <c r="AL573" s="67">
        <v>4873</v>
      </c>
      <c r="AM573" s="100">
        <f t="shared" si="170"/>
        <v>1.2199671036984556</v>
      </c>
    </row>
    <row r="574" spans="1:39">
      <c r="A574" s="11">
        <v>2011</v>
      </c>
      <c r="B574" s="141">
        <v>23</v>
      </c>
      <c r="C574">
        <v>1</v>
      </c>
      <c r="D574">
        <f t="shared" si="161"/>
        <v>25</v>
      </c>
      <c r="E574" s="131">
        <f t="shared" si="162"/>
        <v>1</v>
      </c>
      <c r="F574">
        <v>2</v>
      </c>
      <c r="G574" s="126">
        <f t="shared" si="163"/>
        <v>34</v>
      </c>
      <c r="H574" s="129">
        <f t="shared" si="164"/>
        <v>0.97142857142857142</v>
      </c>
      <c r="I574">
        <v>2</v>
      </c>
      <c r="J574" s="126">
        <f t="shared" si="165"/>
        <v>18</v>
      </c>
      <c r="K574" s="99">
        <f t="shared" si="166"/>
        <v>0.94736842105263153</v>
      </c>
      <c r="L574" s="97">
        <f t="shared" si="182"/>
        <v>0.97293233082706765</v>
      </c>
      <c r="M574" s="119">
        <v>0</v>
      </c>
      <c r="N574" s="70">
        <v>1</v>
      </c>
      <c r="O574" s="71">
        <v>0</v>
      </c>
      <c r="P574" s="71">
        <v>0</v>
      </c>
      <c r="Q574" s="89" t="str">
        <f t="shared" si="172"/>
        <v>100</v>
      </c>
      <c r="R574" s="89">
        <v>2</v>
      </c>
      <c r="S574" s="89">
        <f t="shared" si="173"/>
        <v>0</v>
      </c>
      <c r="T574" s="89">
        <f t="shared" si="174"/>
        <v>0</v>
      </c>
      <c r="U574" s="89">
        <v>1</v>
      </c>
      <c r="V574" s="89">
        <f t="shared" si="183"/>
        <v>0</v>
      </c>
      <c r="W574" s="89">
        <f t="shared" si="175"/>
        <v>0</v>
      </c>
      <c r="X574" s="89">
        <f t="shared" si="167"/>
        <v>1</v>
      </c>
      <c r="Y574">
        <v>6.7</v>
      </c>
      <c r="Z574" s="85">
        <v>44617</v>
      </c>
      <c r="AA574">
        <v>1</v>
      </c>
      <c r="AB574" s="71">
        <v>0</v>
      </c>
      <c r="AC574" s="71">
        <v>1</v>
      </c>
      <c r="AD574" s="93">
        <v>12897</v>
      </c>
      <c r="AE574" s="79">
        <v>5348562</v>
      </c>
      <c r="AF574" s="67">
        <v>282397</v>
      </c>
      <c r="AG574" s="83">
        <v>0</v>
      </c>
      <c r="AH574" s="83">
        <v>0</v>
      </c>
      <c r="AI574" s="93">
        <v>18952919</v>
      </c>
      <c r="AJ574" s="93">
        <f t="shared" si="168"/>
        <v>18952.919000000002</v>
      </c>
      <c r="AK574" s="117">
        <f t="shared" si="169"/>
        <v>6.7114448807883947E-2</v>
      </c>
      <c r="AL574" s="67">
        <v>7761</v>
      </c>
      <c r="AM574" s="100">
        <f t="shared" si="170"/>
        <v>2.7482586571387091</v>
      </c>
    </row>
    <row r="575" spans="1:39">
      <c r="A575" s="11">
        <v>2011</v>
      </c>
      <c r="B575" s="141">
        <v>24</v>
      </c>
      <c r="C575">
        <v>3</v>
      </c>
      <c r="D575">
        <f t="shared" si="161"/>
        <v>23</v>
      </c>
      <c r="E575" s="131">
        <f t="shared" si="162"/>
        <v>0.92</v>
      </c>
      <c r="F575">
        <v>3</v>
      </c>
      <c r="G575" s="126">
        <f t="shared" si="163"/>
        <v>33</v>
      </c>
      <c r="H575" s="129">
        <f t="shared" si="164"/>
        <v>0.94285714285714284</v>
      </c>
      <c r="I575">
        <v>2</v>
      </c>
      <c r="J575" s="126">
        <f t="shared" si="165"/>
        <v>18</v>
      </c>
      <c r="K575" s="99">
        <f t="shared" si="166"/>
        <v>0.94736842105263153</v>
      </c>
      <c r="L575" s="97">
        <f t="shared" si="182"/>
        <v>0.93674185463659143</v>
      </c>
      <c r="M575" s="119">
        <v>0</v>
      </c>
      <c r="N575" s="70">
        <v>0</v>
      </c>
      <c r="O575" s="71">
        <v>1</v>
      </c>
      <c r="P575" s="71">
        <v>1</v>
      </c>
      <c r="Q575" s="89" t="str">
        <f t="shared" si="172"/>
        <v>011</v>
      </c>
      <c r="R575" s="89">
        <v>2</v>
      </c>
      <c r="S575" s="89">
        <f t="shared" si="173"/>
        <v>0</v>
      </c>
      <c r="T575" s="89">
        <f t="shared" si="174"/>
        <v>0</v>
      </c>
      <c r="U575" s="89">
        <f t="shared" si="177"/>
        <v>0</v>
      </c>
      <c r="V575" s="89">
        <f t="shared" si="183"/>
        <v>1</v>
      </c>
      <c r="W575" s="89">
        <f t="shared" si="175"/>
        <v>0</v>
      </c>
      <c r="X575" s="89">
        <f t="shared" si="167"/>
        <v>1</v>
      </c>
      <c r="Y575">
        <v>10.1</v>
      </c>
      <c r="Z575" s="85">
        <v>31757</v>
      </c>
      <c r="AA575">
        <v>1</v>
      </c>
      <c r="AB575" s="71">
        <v>0</v>
      </c>
      <c r="AC575" s="71">
        <v>1</v>
      </c>
      <c r="AD575" s="93">
        <v>6768</v>
      </c>
      <c r="AE575" s="79">
        <v>2978162</v>
      </c>
      <c r="AF575" s="67">
        <v>96968</v>
      </c>
      <c r="AG575" s="83">
        <v>0</v>
      </c>
      <c r="AH575" s="83">
        <v>0</v>
      </c>
      <c r="AI575" s="93">
        <v>6549779</v>
      </c>
      <c r="AJ575" s="93">
        <f t="shared" si="168"/>
        <v>6549.7790000000005</v>
      </c>
      <c r="AK575" s="117">
        <f t="shared" si="169"/>
        <v>6.7545777988614802E-2</v>
      </c>
      <c r="AL575" s="67">
        <v>2006</v>
      </c>
      <c r="AM575" s="100">
        <f t="shared" si="170"/>
        <v>2.0687237026647964</v>
      </c>
    </row>
    <row r="576" spans="1:39">
      <c r="A576" s="11">
        <v>2011</v>
      </c>
      <c r="B576" s="141">
        <v>25</v>
      </c>
      <c r="C576">
        <v>1</v>
      </c>
      <c r="D576">
        <f t="shared" si="161"/>
        <v>25</v>
      </c>
      <c r="E576" s="131">
        <f t="shared" si="162"/>
        <v>1</v>
      </c>
      <c r="F576">
        <v>1</v>
      </c>
      <c r="G576" s="126">
        <f t="shared" si="163"/>
        <v>35</v>
      </c>
      <c r="H576" s="129">
        <f t="shared" si="164"/>
        <v>1</v>
      </c>
      <c r="I576">
        <v>1</v>
      </c>
      <c r="J576" s="126">
        <f t="shared" si="165"/>
        <v>19</v>
      </c>
      <c r="K576" s="99">
        <f t="shared" si="166"/>
        <v>1</v>
      </c>
      <c r="L576" s="97">
        <f t="shared" si="182"/>
        <v>1</v>
      </c>
      <c r="M576" s="119">
        <v>0</v>
      </c>
      <c r="N576" s="70">
        <v>1</v>
      </c>
      <c r="O576" s="71">
        <v>0</v>
      </c>
      <c r="P576" s="71">
        <v>0</v>
      </c>
      <c r="Q576" s="89" t="str">
        <f t="shared" si="172"/>
        <v>100</v>
      </c>
      <c r="R576" s="89">
        <v>2</v>
      </c>
      <c r="S576" s="89">
        <f t="shared" si="173"/>
        <v>0</v>
      </c>
      <c r="T576" s="89">
        <f t="shared" si="174"/>
        <v>0</v>
      </c>
      <c r="U576" s="89">
        <v>1</v>
      </c>
      <c r="V576" s="89">
        <f t="shared" si="183"/>
        <v>0</v>
      </c>
      <c r="W576" s="89">
        <f t="shared" si="175"/>
        <v>0</v>
      </c>
      <c r="X576" s="89">
        <f t="shared" si="167"/>
        <v>1</v>
      </c>
      <c r="Y576">
        <v>9.6</v>
      </c>
      <c r="Z576" s="85">
        <v>38117</v>
      </c>
      <c r="AA576">
        <v>1</v>
      </c>
      <c r="AB576" s="71">
        <v>0</v>
      </c>
      <c r="AC576" s="71">
        <v>1</v>
      </c>
      <c r="AD576" s="93">
        <v>20682</v>
      </c>
      <c r="AE576" s="79">
        <v>6010717</v>
      </c>
      <c r="AF576" s="67">
        <v>257225</v>
      </c>
      <c r="AG576" s="83">
        <v>8</v>
      </c>
      <c r="AH576" s="83">
        <v>8</v>
      </c>
      <c r="AI576" s="93">
        <v>10115576</v>
      </c>
      <c r="AJ576" s="93">
        <f t="shared" si="168"/>
        <v>10115.575999999999</v>
      </c>
      <c r="AK576" s="117">
        <f t="shared" si="169"/>
        <v>3.9325788706385457E-2</v>
      </c>
      <c r="AL576" s="67">
        <v>4419</v>
      </c>
      <c r="AM576" s="100">
        <f t="shared" si="170"/>
        <v>1.7179512100301293</v>
      </c>
    </row>
    <row r="577" spans="1:39">
      <c r="A577" s="11">
        <v>2011</v>
      </c>
      <c r="B577" s="141">
        <v>26</v>
      </c>
      <c r="C577">
        <v>3</v>
      </c>
      <c r="D577">
        <f t="shared" si="161"/>
        <v>23</v>
      </c>
      <c r="E577" s="131">
        <f t="shared" si="162"/>
        <v>0.92</v>
      </c>
      <c r="F577">
        <v>2</v>
      </c>
      <c r="G577" s="126">
        <f t="shared" si="163"/>
        <v>34</v>
      </c>
      <c r="H577" s="129">
        <f t="shared" si="164"/>
        <v>0.97142857142857142</v>
      </c>
      <c r="I577">
        <v>2</v>
      </c>
      <c r="J577" s="126">
        <f t="shared" si="165"/>
        <v>18</v>
      </c>
      <c r="K577" s="99">
        <f t="shared" si="166"/>
        <v>0.94736842105263153</v>
      </c>
      <c r="L577" s="97">
        <f t="shared" si="182"/>
        <v>0.94626566416040092</v>
      </c>
      <c r="M577" s="119">
        <v>0</v>
      </c>
      <c r="N577" s="70">
        <v>1</v>
      </c>
      <c r="O577" s="71">
        <v>0</v>
      </c>
      <c r="P577" s="71">
        <v>0</v>
      </c>
      <c r="Q577" s="89" t="str">
        <f t="shared" si="172"/>
        <v>100</v>
      </c>
      <c r="R577" s="89">
        <v>2</v>
      </c>
      <c r="S577" s="89">
        <f t="shared" si="173"/>
        <v>0</v>
      </c>
      <c r="T577" s="89">
        <f t="shared" si="174"/>
        <v>0</v>
      </c>
      <c r="U577" s="89">
        <v>1</v>
      </c>
      <c r="V577" s="89">
        <f t="shared" si="183"/>
        <v>0</v>
      </c>
      <c r="W577" s="89">
        <f t="shared" si="175"/>
        <v>0</v>
      </c>
      <c r="X577" s="89">
        <f t="shared" si="167"/>
        <v>1</v>
      </c>
      <c r="Y577">
        <v>7.5</v>
      </c>
      <c r="Z577" s="85">
        <v>37781</v>
      </c>
      <c r="AA577">
        <v>1</v>
      </c>
      <c r="AB577" s="71">
        <v>0</v>
      </c>
      <c r="AC577" s="71">
        <v>1</v>
      </c>
      <c r="AD577" s="93">
        <v>4033</v>
      </c>
      <c r="AE577" s="79">
        <v>997821</v>
      </c>
      <c r="AF577" s="67">
        <v>41187</v>
      </c>
      <c r="AG577" s="83">
        <v>8</v>
      </c>
      <c r="AH577" s="83">
        <v>8</v>
      </c>
      <c r="AI577" s="93">
        <v>2303516</v>
      </c>
      <c r="AJ577" s="93">
        <f t="shared" si="168"/>
        <v>2303.5160000000001</v>
      </c>
      <c r="AK577" s="117">
        <f t="shared" si="169"/>
        <v>5.5928229781241658E-2</v>
      </c>
      <c r="AL577" s="67">
        <v>1827</v>
      </c>
      <c r="AM577" s="100">
        <f t="shared" si="170"/>
        <v>4.4358656857746377</v>
      </c>
    </row>
    <row r="578" spans="1:39">
      <c r="A578" s="11">
        <v>2011</v>
      </c>
      <c r="B578" s="141">
        <v>27</v>
      </c>
      <c r="C578">
        <v>1</v>
      </c>
      <c r="D578">
        <f t="shared" ref="D578:D641" si="184">25-(C578-1)</f>
        <v>25</v>
      </c>
      <c r="E578" s="131">
        <f t="shared" si="162"/>
        <v>1</v>
      </c>
      <c r="F578">
        <v>12</v>
      </c>
      <c r="G578" s="126">
        <f t="shared" si="163"/>
        <v>24</v>
      </c>
      <c r="H578" s="129">
        <f t="shared" si="164"/>
        <v>0.68571428571428572</v>
      </c>
      <c r="I578">
        <v>12</v>
      </c>
      <c r="J578" s="126">
        <f t="shared" si="165"/>
        <v>8</v>
      </c>
      <c r="K578" s="99">
        <f t="shared" si="166"/>
        <v>0.42105263157894735</v>
      </c>
      <c r="L578" s="97">
        <f>E578</f>
        <v>1</v>
      </c>
      <c r="M578" s="119">
        <v>0</v>
      </c>
      <c r="N578" s="70">
        <v>0</v>
      </c>
      <c r="O578" s="71">
        <v>3</v>
      </c>
      <c r="P578" s="71">
        <v>4</v>
      </c>
      <c r="Q578" s="89" t="str">
        <f t="shared" si="172"/>
        <v>034</v>
      </c>
      <c r="R578" s="89">
        <v>2</v>
      </c>
      <c r="S578" s="89">
        <f t="shared" si="173"/>
        <v>0</v>
      </c>
      <c r="T578" s="89">
        <f t="shared" si="174"/>
        <v>0</v>
      </c>
      <c r="U578" s="89">
        <f t="shared" si="177"/>
        <v>0</v>
      </c>
      <c r="V578" s="89">
        <v>1</v>
      </c>
      <c r="W578" s="89">
        <f t="shared" si="175"/>
        <v>0</v>
      </c>
      <c r="X578" s="89">
        <f t="shared" si="167"/>
        <v>1</v>
      </c>
      <c r="Y578">
        <v>4.2</v>
      </c>
      <c r="Z578" s="85">
        <v>44866</v>
      </c>
      <c r="AA578">
        <v>1</v>
      </c>
      <c r="AB578" s="71">
        <v>0</v>
      </c>
      <c r="AC578" s="71">
        <v>1</v>
      </c>
      <c r="AD578" s="93">
        <v>2346</v>
      </c>
      <c r="AE578" s="79">
        <v>1842283</v>
      </c>
      <c r="AF578" s="67">
        <v>99935</v>
      </c>
      <c r="AG578" s="83">
        <v>0</v>
      </c>
      <c r="AH578" s="83">
        <v>8</v>
      </c>
      <c r="AI578" s="93">
        <v>4145889</v>
      </c>
      <c r="AJ578" s="93">
        <f t="shared" si="168"/>
        <v>4145.8890000000001</v>
      </c>
      <c r="AK578" s="117">
        <f t="shared" si="169"/>
        <v>4.1485855806274077E-2</v>
      </c>
      <c r="AL578" s="67">
        <v>10404</v>
      </c>
      <c r="AM578" s="100">
        <f t="shared" si="170"/>
        <v>10.410766998549056</v>
      </c>
    </row>
    <row r="579" spans="1:39">
      <c r="A579" s="11">
        <v>2011</v>
      </c>
      <c r="B579" s="141">
        <v>28</v>
      </c>
      <c r="C579">
        <v>3</v>
      </c>
      <c r="D579">
        <f t="shared" si="184"/>
        <v>23</v>
      </c>
      <c r="E579" s="131">
        <f t="shared" ref="E579:E642" si="185">D579/25</f>
        <v>0.92</v>
      </c>
      <c r="F579">
        <v>3</v>
      </c>
      <c r="G579" s="126">
        <f t="shared" ref="G579:G642" si="186">35-(F579-1)</f>
        <v>33</v>
      </c>
      <c r="H579" s="129">
        <f t="shared" ref="H579:H642" si="187">G579/35</f>
        <v>0.94285714285714284</v>
      </c>
      <c r="I579">
        <v>2</v>
      </c>
      <c r="J579" s="126">
        <f t="shared" ref="J579:J642" si="188">19-(I579-1)</f>
        <v>18</v>
      </c>
      <c r="K579" s="99">
        <f t="shared" ref="K579:K642" si="189">J579/19</f>
        <v>0.94736842105263153</v>
      </c>
      <c r="L579" s="97">
        <f>(E579+H579+K579)/3</f>
        <v>0.93674185463659143</v>
      </c>
      <c r="M579" s="119">
        <v>0</v>
      </c>
      <c r="N579" s="70">
        <v>0</v>
      </c>
      <c r="O579" s="71">
        <v>1</v>
      </c>
      <c r="P579" s="71">
        <v>1</v>
      </c>
      <c r="Q579" s="89" t="str">
        <f t="shared" si="172"/>
        <v>011</v>
      </c>
      <c r="R579" s="89">
        <v>2</v>
      </c>
      <c r="S579" s="89">
        <f t="shared" si="173"/>
        <v>0</v>
      </c>
      <c r="T579" s="89">
        <f t="shared" si="174"/>
        <v>0</v>
      </c>
      <c r="U579" s="89">
        <f t="shared" si="177"/>
        <v>0</v>
      </c>
      <c r="V579" s="89">
        <f t="shared" ref="V579:V596" si="190">IF(Q579="011",1,0)</f>
        <v>1</v>
      </c>
      <c r="W579" s="89">
        <f t="shared" si="175"/>
        <v>0</v>
      </c>
      <c r="X579" s="89">
        <f t="shared" ref="X579:X642" si="191">IF(U579+V579+W579=1,1,0)</f>
        <v>1</v>
      </c>
      <c r="Y579">
        <v>14.2</v>
      </c>
      <c r="Z579" s="85">
        <v>37986</v>
      </c>
      <c r="AA579">
        <v>1</v>
      </c>
      <c r="AB579" s="71">
        <v>0</v>
      </c>
      <c r="AC579" s="71">
        <v>1</v>
      </c>
      <c r="AD579" s="93">
        <v>4201</v>
      </c>
      <c r="AE579" s="79">
        <v>2718379</v>
      </c>
      <c r="AF579" s="67">
        <v>124445</v>
      </c>
      <c r="AG579" s="83">
        <v>12</v>
      </c>
      <c r="AH579" s="83">
        <v>12</v>
      </c>
      <c r="AI579" s="93">
        <v>6332128</v>
      </c>
      <c r="AJ579" s="93">
        <f t="shared" ref="AJ579:AJ642" si="192">AI579/1000</f>
        <v>6332.1279999999997</v>
      </c>
      <c r="AK579" s="117">
        <f t="shared" ref="AK579:AK642" si="193">AJ579/AF579</f>
        <v>5.0882944272570209E-2</v>
      </c>
      <c r="AL579" s="67">
        <v>395</v>
      </c>
      <c r="AM579" s="100">
        <f t="shared" ref="AM579:AM642" si="194">(AL579/AF579)*100</f>
        <v>0.31740929727992284</v>
      </c>
    </row>
    <row r="580" spans="1:39">
      <c r="A580" s="11">
        <v>2011</v>
      </c>
      <c r="B580" s="141">
        <v>29</v>
      </c>
      <c r="C580">
        <v>3</v>
      </c>
      <c r="D580">
        <f t="shared" si="184"/>
        <v>23</v>
      </c>
      <c r="E580" s="131">
        <f t="shared" si="185"/>
        <v>0.92</v>
      </c>
      <c r="F580">
        <v>2</v>
      </c>
      <c r="G580" s="126">
        <f t="shared" si="186"/>
        <v>34</v>
      </c>
      <c r="H580" s="129">
        <f t="shared" si="187"/>
        <v>0.97142857142857142</v>
      </c>
      <c r="I580">
        <v>2</v>
      </c>
      <c r="J580" s="126">
        <f t="shared" si="188"/>
        <v>18</v>
      </c>
      <c r="K580" s="99">
        <f t="shared" si="189"/>
        <v>0.94736842105263153</v>
      </c>
      <c r="L580" s="97">
        <f>(E580+H580+K580)/3</f>
        <v>0.94626566416040092</v>
      </c>
      <c r="M580" s="119">
        <v>0</v>
      </c>
      <c r="N580" s="70">
        <v>1</v>
      </c>
      <c r="O580" s="71">
        <v>0</v>
      </c>
      <c r="P580" s="71">
        <v>0</v>
      </c>
      <c r="Q580" s="89" t="str">
        <f t="shared" si="172"/>
        <v>100</v>
      </c>
      <c r="R580" s="89">
        <v>2</v>
      </c>
      <c r="S580" s="89">
        <f t="shared" si="173"/>
        <v>0</v>
      </c>
      <c r="T580" s="89">
        <f t="shared" si="174"/>
        <v>0</v>
      </c>
      <c r="U580" s="89">
        <v>1</v>
      </c>
      <c r="V580" s="89">
        <f t="shared" si="190"/>
        <v>0</v>
      </c>
      <c r="W580" s="89">
        <f t="shared" si="175"/>
        <v>0</v>
      </c>
      <c r="X580" s="89">
        <f t="shared" si="191"/>
        <v>1</v>
      </c>
      <c r="Y580">
        <v>5.6</v>
      </c>
      <c r="Z580" s="85">
        <v>49557</v>
      </c>
      <c r="AA580">
        <v>1</v>
      </c>
      <c r="AB580" s="71">
        <v>0</v>
      </c>
      <c r="AC580" s="71">
        <v>1</v>
      </c>
      <c r="AD580" s="93">
        <v>8450</v>
      </c>
      <c r="AE580" s="79">
        <v>1318473</v>
      </c>
      <c r="AF580" s="67">
        <v>65214</v>
      </c>
      <c r="AG580" s="83">
        <v>0</v>
      </c>
      <c r="AH580" s="83">
        <v>0</v>
      </c>
      <c r="AI580" s="93">
        <v>2251105</v>
      </c>
      <c r="AJ580" s="93">
        <f t="shared" si="192"/>
        <v>2251.105</v>
      </c>
      <c r="AK580" s="117">
        <f t="shared" si="193"/>
        <v>3.4518738307725338E-2</v>
      </c>
      <c r="AL580" s="67">
        <v>180</v>
      </c>
      <c r="AM580" s="100">
        <f t="shared" si="194"/>
        <v>0.27601435274634278</v>
      </c>
    </row>
    <row r="581" spans="1:39">
      <c r="A581" s="11">
        <v>2011</v>
      </c>
      <c r="B581" s="141">
        <v>30</v>
      </c>
      <c r="C581">
        <v>4</v>
      </c>
      <c r="D581">
        <f t="shared" si="184"/>
        <v>22</v>
      </c>
      <c r="E581" s="131">
        <f t="shared" si="185"/>
        <v>0.88</v>
      </c>
      <c r="F581">
        <v>4</v>
      </c>
      <c r="G581" s="126">
        <f t="shared" si="186"/>
        <v>32</v>
      </c>
      <c r="H581" s="129">
        <f t="shared" si="187"/>
        <v>0.91428571428571426</v>
      </c>
      <c r="I581">
        <v>3</v>
      </c>
      <c r="J581" s="126">
        <f t="shared" si="188"/>
        <v>17</v>
      </c>
      <c r="K581" s="99">
        <f t="shared" si="189"/>
        <v>0.89473684210526316</v>
      </c>
      <c r="L581" s="97">
        <f>(E581+H581+K581)/3</f>
        <v>0.89634085213032577</v>
      </c>
      <c r="M581" s="119">
        <v>0</v>
      </c>
      <c r="N581" s="70">
        <v>0</v>
      </c>
      <c r="O581" s="71">
        <v>1</v>
      </c>
      <c r="P581" s="71">
        <v>1</v>
      </c>
      <c r="Q581" s="89" t="str">
        <f t="shared" ref="Q581:Q644" si="195">N581&amp;O581&amp;P581</f>
        <v>011</v>
      </c>
      <c r="R581" s="89">
        <v>2</v>
      </c>
      <c r="S581" s="89">
        <f t="shared" ref="S581:S644" si="196">IF(Q581="111",1,0)</f>
        <v>0</v>
      </c>
      <c r="T581" s="89">
        <f t="shared" ref="T581:T644" si="197">IF(Q581="000",1,0)</f>
        <v>0</v>
      </c>
      <c r="U581" s="89">
        <f t="shared" ref="U581:U644" si="198">IF(Q581="100""110""101",1,0)</f>
        <v>0</v>
      </c>
      <c r="V581" s="89">
        <f t="shared" si="190"/>
        <v>1</v>
      </c>
      <c r="W581" s="89">
        <f t="shared" ref="W581:W644" si="199">IF(Q581="200",1,0)</f>
        <v>0</v>
      </c>
      <c r="X581" s="89">
        <f t="shared" si="191"/>
        <v>1</v>
      </c>
      <c r="Y581">
        <v>9.1</v>
      </c>
      <c r="Z581" s="85">
        <v>53583</v>
      </c>
      <c r="AA581">
        <v>1</v>
      </c>
      <c r="AB581" s="71">
        <v>0</v>
      </c>
      <c r="AC581" s="71">
        <v>1</v>
      </c>
      <c r="AD581" s="93">
        <v>64005</v>
      </c>
      <c r="AE581" s="79">
        <v>8841243</v>
      </c>
      <c r="AF581" s="67">
        <v>493343</v>
      </c>
      <c r="AG581" s="83">
        <v>0</v>
      </c>
      <c r="AH581" s="83">
        <v>0</v>
      </c>
      <c r="AI581" s="93">
        <v>27182753</v>
      </c>
      <c r="AJ581" s="93">
        <f t="shared" si="192"/>
        <v>27182.753000000001</v>
      </c>
      <c r="AK581" s="117">
        <f t="shared" si="193"/>
        <v>5.5099095355563982E-2</v>
      </c>
      <c r="AL581" s="67">
        <v>899</v>
      </c>
      <c r="AM581" s="100">
        <f t="shared" si="194"/>
        <v>0.18222615908201797</v>
      </c>
    </row>
    <row r="582" spans="1:39">
      <c r="A582" s="11">
        <v>2011</v>
      </c>
      <c r="B582" s="141">
        <v>31</v>
      </c>
      <c r="C582">
        <v>2</v>
      </c>
      <c r="D582">
        <f t="shared" si="184"/>
        <v>24</v>
      </c>
      <c r="E582" s="131">
        <f t="shared" si="185"/>
        <v>0.96</v>
      </c>
      <c r="F582">
        <v>1</v>
      </c>
      <c r="G582" s="126">
        <f t="shared" si="186"/>
        <v>35</v>
      </c>
      <c r="H582" s="129">
        <f t="shared" si="187"/>
        <v>1</v>
      </c>
      <c r="I582">
        <v>12</v>
      </c>
      <c r="J582" s="126">
        <f t="shared" si="188"/>
        <v>8</v>
      </c>
      <c r="K582" s="99">
        <f t="shared" si="189"/>
        <v>0.42105263157894735</v>
      </c>
      <c r="L582" s="97">
        <f>(E582+H582)/2</f>
        <v>0.98</v>
      </c>
      <c r="M582" s="119">
        <v>0</v>
      </c>
      <c r="N582" s="70">
        <v>0</v>
      </c>
      <c r="O582" s="71">
        <v>1</v>
      </c>
      <c r="P582" s="71">
        <v>1</v>
      </c>
      <c r="Q582" s="89" t="str">
        <f t="shared" si="195"/>
        <v>011</v>
      </c>
      <c r="R582" s="89">
        <v>2</v>
      </c>
      <c r="S582" s="89">
        <f t="shared" si="196"/>
        <v>0</v>
      </c>
      <c r="T582" s="89">
        <f t="shared" si="197"/>
        <v>0</v>
      </c>
      <c r="U582" s="89">
        <f t="shared" si="198"/>
        <v>0</v>
      </c>
      <c r="V582" s="89">
        <f t="shared" si="190"/>
        <v>1</v>
      </c>
      <c r="W582" s="89">
        <f t="shared" si="199"/>
        <v>0</v>
      </c>
      <c r="X582" s="89">
        <f t="shared" si="191"/>
        <v>1</v>
      </c>
      <c r="Y582">
        <v>8.6999999999999993</v>
      </c>
      <c r="Z582" s="85">
        <v>34737</v>
      </c>
      <c r="AA582">
        <v>1</v>
      </c>
      <c r="AB582" s="71">
        <v>0</v>
      </c>
      <c r="AC582" s="71">
        <v>1</v>
      </c>
      <c r="AD582" s="93">
        <v>8119</v>
      </c>
      <c r="AE582" s="79">
        <v>2077756</v>
      </c>
      <c r="AF582" s="67">
        <v>89261</v>
      </c>
      <c r="AG582" s="83">
        <v>0</v>
      </c>
      <c r="AH582" s="83">
        <v>0</v>
      </c>
      <c r="AI582" s="93">
        <v>4929096</v>
      </c>
      <c r="AJ582" s="93">
        <f t="shared" si="192"/>
        <v>4929.0959999999995</v>
      </c>
      <c r="AK582" s="117">
        <f t="shared" si="193"/>
        <v>5.5221160417203478E-2</v>
      </c>
      <c r="AL582" s="67">
        <v>1637</v>
      </c>
      <c r="AM582" s="100">
        <f t="shared" si="194"/>
        <v>1.83394763670584</v>
      </c>
    </row>
    <row r="583" spans="1:39">
      <c r="A583" s="11">
        <v>2011</v>
      </c>
      <c r="B583" s="141">
        <v>32</v>
      </c>
      <c r="C583">
        <v>3</v>
      </c>
      <c r="D583">
        <f t="shared" si="184"/>
        <v>23</v>
      </c>
      <c r="E583" s="131">
        <f t="shared" si="185"/>
        <v>0.92</v>
      </c>
      <c r="F583">
        <v>3</v>
      </c>
      <c r="G583" s="126">
        <f t="shared" si="186"/>
        <v>33</v>
      </c>
      <c r="H583" s="129">
        <f t="shared" si="187"/>
        <v>0.94285714285714284</v>
      </c>
      <c r="I583">
        <v>3</v>
      </c>
      <c r="J583" s="126">
        <f t="shared" si="188"/>
        <v>17</v>
      </c>
      <c r="K583" s="99">
        <f t="shared" si="189"/>
        <v>0.89473684210526316</v>
      </c>
      <c r="L583" s="97">
        <f>(E583+H583+K583)/3</f>
        <v>0.91919799498746879</v>
      </c>
      <c r="M583" s="119">
        <v>0</v>
      </c>
      <c r="N583" s="70">
        <v>1</v>
      </c>
      <c r="O583" s="71">
        <v>1</v>
      </c>
      <c r="P583" s="71">
        <v>0</v>
      </c>
      <c r="Q583" s="89" t="str">
        <f t="shared" si="195"/>
        <v>110</v>
      </c>
      <c r="R583" s="89">
        <v>2</v>
      </c>
      <c r="S583" s="89">
        <f t="shared" si="196"/>
        <v>0</v>
      </c>
      <c r="T583" s="89">
        <f t="shared" si="197"/>
        <v>0</v>
      </c>
      <c r="U583" s="89">
        <v>1</v>
      </c>
      <c r="V583" s="89">
        <f t="shared" si="190"/>
        <v>0</v>
      </c>
      <c r="W583" s="89">
        <f t="shared" si="199"/>
        <v>0</v>
      </c>
      <c r="X583" s="89">
        <f t="shared" si="191"/>
        <v>1</v>
      </c>
      <c r="Y583">
        <v>8.3000000000000007</v>
      </c>
      <c r="Z583" s="85">
        <v>50788</v>
      </c>
      <c r="AA583">
        <v>1</v>
      </c>
      <c r="AB583" s="71">
        <v>0</v>
      </c>
      <c r="AC583" s="71">
        <v>1</v>
      </c>
      <c r="AD583" s="93">
        <v>134929</v>
      </c>
      <c r="AE583" s="79">
        <v>19519529</v>
      </c>
      <c r="AF583" s="67">
        <v>1229743</v>
      </c>
      <c r="AG583" s="83">
        <v>0</v>
      </c>
      <c r="AH583" s="83">
        <v>0</v>
      </c>
      <c r="AI583" s="93">
        <v>67945152</v>
      </c>
      <c r="AJ583" s="93">
        <f t="shared" si="192"/>
        <v>67945.152000000002</v>
      </c>
      <c r="AK583" s="117">
        <f t="shared" si="193"/>
        <v>5.5251505395842872E-2</v>
      </c>
      <c r="AL583" s="67">
        <v>3305</v>
      </c>
      <c r="AM583" s="100">
        <f t="shared" si="194"/>
        <v>0.26875534156323722</v>
      </c>
    </row>
    <row r="584" spans="1:39">
      <c r="A584" s="11">
        <v>2011</v>
      </c>
      <c r="B584" s="141">
        <v>33</v>
      </c>
      <c r="C584">
        <v>1</v>
      </c>
      <c r="D584">
        <f t="shared" si="184"/>
        <v>25</v>
      </c>
      <c r="E584" s="131">
        <f t="shared" si="185"/>
        <v>1</v>
      </c>
      <c r="F584">
        <v>1</v>
      </c>
      <c r="G584" s="126">
        <f t="shared" si="186"/>
        <v>35</v>
      </c>
      <c r="H584" s="129">
        <f t="shared" si="187"/>
        <v>1</v>
      </c>
      <c r="I584">
        <v>1</v>
      </c>
      <c r="J584" s="126">
        <f t="shared" si="188"/>
        <v>19</v>
      </c>
      <c r="K584" s="99">
        <f t="shared" si="189"/>
        <v>1</v>
      </c>
      <c r="L584" s="97">
        <f>(E584+H584+K584)/3</f>
        <v>1</v>
      </c>
      <c r="M584" s="119">
        <v>0</v>
      </c>
      <c r="N584" s="70">
        <v>1</v>
      </c>
      <c r="O584" s="71">
        <v>0</v>
      </c>
      <c r="P584" s="71">
        <v>0</v>
      </c>
      <c r="Q584" s="89" t="str">
        <f t="shared" si="195"/>
        <v>100</v>
      </c>
      <c r="R584" s="89">
        <v>2</v>
      </c>
      <c r="S584" s="89">
        <f t="shared" si="196"/>
        <v>0</v>
      </c>
      <c r="T584" s="89">
        <f t="shared" si="197"/>
        <v>0</v>
      </c>
      <c r="U584" s="89">
        <v>1</v>
      </c>
      <c r="V584" s="89">
        <f t="shared" si="190"/>
        <v>0</v>
      </c>
      <c r="W584" s="89">
        <f t="shared" si="199"/>
        <v>0</v>
      </c>
      <c r="X584" s="89">
        <f t="shared" si="191"/>
        <v>1</v>
      </c>
      <c r="Y584">
        <v>9.9</v>
      </c>
      <c r="Z584" s="85">
        <v>36474</v>
      </c>
      <c r="AA584">
        <v>1</v>
      </c>
      <c r="AB584" s="71">
        <v>0</v>
      </c>
      <c r="AC584" s="71">
        <v>1</v>
      </c>
      <c r="AD584" s="93">
        <v>18556</v>
      </c>
      <c r="AE584" s="79">
        <v>9650963</v>
      </c>
      <c r="AF584" s="67">
        <v>427974</v>
      </c>
      <c r="AG584" s="83">
        <v>0</v>
      </c>
      <c r="AH584" s="83">
        <v>0</v>
      </c>
      <c r="AI584" s="93">
        <v>22400573</v>
      </c>
      <c r="AJ584" s="93">
        <f t="shared" si="192"/>
        <v>22400.573</v>
      </c>
      <c r="AK584" s="117">
        <f t="shared" si="193"/>
        <v>5.2340966974629304E-2</v>
      </c>
      <c r="AL584" s="67">
        <v>4317</v>
      </c>
      <c r="AM584" s="100">
        <f t="shared" si="194"/>
        <v>1.0087061363540775</v>
      </c>
    </row>
    <row r="585" spans="1:39">
      <c r="A585" s="11">
        <v>2011</v>
      </c>
      <c r="B585" s="141">
        <v>34</v>
      </c>
      <c r="C585">
        <v>2</v>
      </c>
      <c r="D585">
        <f t="shared" si="184"/>
        <v>24</v>
      </c>
      <c r="E585" s="131">
        <f t="shared" si="185"/>
        <v>0.96</v>
      </c>
      <c r="F585">
        <v>2</v>
      </c>
      <c r="G585" s="126">
        <f t="shared" si="186"/>
        <v>34</v>
      </c>
      <c r="H585" s="129">
        <f t="shared" si="187"/>
        <v>0.97142857142857142</v>
      </c>
      <c r="I585">
        <v>12</v>
      </c>
      <c r="J585" s="126">
        <f t="shared" si="188"/>
        <v>8</v>
      </c>
      <c r="K585" s="99">
        <f t="shared" si="189"/>
        <v>0.42105263157894735</v>
      </c>
      <c r="L585" s="97">
        <f>(E585+H585)/2</f>
        <v>0.96571428571428575</v>
      </c>
      <c r="M585" s="119">
        <v>0</v>
      </c>
      <c r="N585" s="70">
        <v>0</v>
      </c>
      <c r="O585" s="71">
        <v>0</v>
      </c>
      <c r="P585" s="71">
        <v>0</v>
      </c>
      <c r="Q585" s="89" t="str">
        <f t="shared" si="195"/>
        <v>000</v>
      </c>
      <c r="R585" s="89">
        <v>0</v>
      </c>
      <c r="S585" s="89">
        <f t="shared" si="196"/>
        <v>0</v>
      </c>
      <c r="T585" s="89">
        <f t="shared" si="197"/>
        <v>1</v>
      </c>
      <c r="U585" s="89">
        <f t="shared" si="198"/>
        <v>0</v>
      </c>
      <c r="V585" s="89">
        <f t="shared" si="190"/>
        <v>0</v>
      </c>
      <c r="W585" s="89">
        <f t="shared" si="199"/>
        <v>0</v>
      </c>
      <c r="X585" s="89">
        <f t="shared" si="191"/>
        <v>0</v>
      </c>
      <c r="Y585">
        <v>3.8</v>
      </c>
      <c r="Z585" s="85">
        <v>48589</v>
      </c>
      <c r="AA585">
        <v>1</v>
      </c>
      <c r="AB585" s="71">
        <v>0</v>
      </c>
      <c r="AC585" s="71">
        <v>1</v>
      </c>
      <c r="AD585" s="93">
        <v>2061</v>
      </c>
      <c r="AE585" s="79">
        <v>685476</v>
      </c>
      <c r="AF585" s="67">
        <v>42164</v>
      </c>
      <c r="AG585" s="83">
        <v>0</v>
      </c>
      <c r="AH585" s="83">
        <v>0</v>
      </c>
      <c r="AI585" s="93">
        <v>2960240</v>
      </c>
      <c r="AJ585" s="93">
        <f t="shared" si="192"/>
        <v>2960.24</v>
      </c>
      <c r="AK585" s="117">
        <f t="shared" si="193"/>
        <v>7.0207760174556488E-2</v>
      </c>
      <c r="AL585" s="67">
        <v>3580</v>
      </c>
      <c r="AM585" s="100">
        <f t="shared" si="194"/>
        <v>8.4906555355279387</v>
      </c>
    </row>
    <row r="586" spans="1:39">
      <c r="A586" s="11">
        <v>2011</v>
      </c>
      <c r="B586" s="141">
        <v>35</v>
      </c>
      <c r="C586">
        <v>2</v>
      </c>
      <c r="D586">
        <f t="shared" si="184"/>
        <v>24</v>
      </c>
      <c r="E586" s="131">
        <f t="shared" si="185"/>
        <v>0.96</v>
      </c>
      <c r="F586">
        <v>2</v>
      </c>
      <c r="G586" s="126">
        <f t="shared" si="186"/>
        <v>34</v>
      </c>
      <c r="H586" s="129">
        <f t="shared" si="187"/>
        <v>0.97142857142857142</v>
      </c>
      <c r="I586">
        <v>2</v>
      </c>
      <c r="J586" s="126">
        <f t="shared" si="188"/>
        <v>18</v>
      </c>
      <c r="K586" s="99">
        <f t="shared" si="189"/>
        <v>0.94736842105263153</v>
      </c>
      <c r="L586" s="97">
        <f t="shared" ref="L586:L591" si="200">(E586+H586+K586)/3</f>
        <v>0.95959899749373434</v>
      </c>
      <c r="M586" s="119">
        <v>0</v>
      </c>
      <c r="N586" s="70">
        <v>0</v>
      </c>
      <c r="O586" s="71">
        <v>0</v>
      </c>
      <c r="P586" s="71">
        <v>0</v>
      </c>
      <c r="Q586" s="89" t="str">
        <f t="shared" si="195"/>
        <v>000</v>
      </c>
      <c r="R586" s="89">
        <v>0</v>
      </c>
      <c r="S586" s="89">
        <f t="shared" si="196"/>
        <v>0</v>
      </c>
      <c r="T586" s="89">
        <f t="shared" si="197"/>
        <v>1</v>
      </c>
      <c r="U586" s="89">
        <f t="shared" si="198"/>
        <v>0</v>
      </c>
      <c r="V586" s="89">
        <f t="shared" si="190"/>
        <v>0</v>
      </c>
      <c r="W586" s="89">
        <f t="shared" si="199"/>
        <v>0</v>
      </c>
      <c r="X586" s="89">
        <f t="shared" si="191"/>
        <v>0</v>
      </c>
      <c r="Y586">
        <v>9.4</v>
      </c>
      <c r="Z586" s="85">
        <v>38816</v>
      </c>
      <c r="AA586">
        <v>1</v>
      </c>
      <c r="AB586" s="71">
        <v>0</v>
      </c>
      <c r="AC586" s="71">
        <v>1</v>
      </c>
      <c r="AD586" s="93">
        <v>32231</v>
      </c>
      <c r="AE586" s="79">
        <v>11544824</v>
      </c>
      <c r="AF586" s="67">
        <v>528567</v>
      </c>
      <c r="AG586" s="83">
        <v>8</v>
      </c>
      <c r="AH586" s="83">
        <v>8</v>
      </c>
      <c r="AI586" s="93">
        <v>25018133</v>
      </c>
      <c r="AJ586" s="93">
        <f t="shared" si="192"/>
        <v>25018.133000000002</v>
      </c>
      <c r="AK586" s="117">
        <f t="shared" si="193"/>
        <v>4.7331999538374511E-2</v>
      </c>
      <c r="AL586" s="67">
        <v>4975</v>
      </c>
      <c r="AM586" s="100">
        <f t="shared" si="194"/>
        <v>0.94122410214788288</v>
      </c>
    </row>
    <row r="587" spans="1:39">
      <c r="A587" s="11">
        <v>2011</v>
      </c>
      <c r="B587" s="141">
        <v>36</v>
      </c>
      <c r="C587">
        <v>2</v>
      </c>
      <c r="D587">
        <f t="shared" si="184"/>
        <v>24</v>
      </c>
      <c r="E587" s="131">
        <f t="shared" si="185"/>
        <v>0.96</v>
      </c>
      <c r="F587">
        <v>3</v>
      </c>
      <c r="G587" s="126">
        <f t="shared" si="186"/>
        <v>33</v>
      </c>
      <c r="H587" s="129">
        <f t="shared" si="187"/>
        <v>0.94285714285714284</v>
      </c>
      <c r="I587">
        <v>2</v>
      </c>
      <c r="J587" s="126">
        <f t="shared" si="188"/>
        <v>18</v>
      </c>
      <c r="K587" s="99">
        <f t="shared" si="189"/>
        <v>0.94736842105263153</v>
      </c>
      <c r="L587" s="97">
        <f t="shared" si="200"/>
        <v>0.95007518796992485</v>
      </c>
      <c r="M587" s="119">
        <v>0</v>
      </c>
      <c r="N587" s="70">
        <v>0</v>
      </c>
      <c r="O587" s="71">
        <v>0</v>
      </c>
      <c r="P587" s="71">
        <v>0</v>
      </c>
      <c r="Q587" s="89" t="str">
        <f t="shared" si="195"/>
        <v>000</v>
      </c>
      <c r="R587" s="89">
        <v>0</v>
      </c>
      <c r="S587" s="89">
        <f t="shared" si="196"/>
        <v>0</v>
      </c>
      <c r="T587" s="89">
        <f t="shared" si="197"/>
        <v>1</v>
      </c>
      <c r="U587" s="89">
        <f t="shared" si="198"/>
        <v>0</v>
      </c>
      <c r="V587" s="89">
        <f t="shared" si="190"/>
        <v>0</v>
      </c>
      <c r="W587" s="89">
        <f t="shared" si="199"/>
        <v>0</v>
      </c>
      <c r="X587" s="89">
        <f t="shared" si="191"/>
        <v>0</v>
      </c>
      <c r="Y587">
        <v>6.6</v>
      </c>
      <c r="Z587" s="85">
        <v>38459</v>
      </c>
      <c r="AA587">
        <v>1</v>
      </c>
      <c r="AB587" s="71">
        <v>0</v>
      </c>
      <c r="AC587" s="71">
        <v>1</v>
      </c>
      <c r="AD587" s="93">
        <v>10255</v>
      </c>
      <c r="AE587" s="79">
        <v>3786274</v>
      </c>
      <c r="AF587" s="67">
        <v>163868</v>
      </c>
      <c r="AG587" s="83">
        <v>12</v>
      </c>
      <c r="AH587" s="83">
        <v>12</v>
      </c>
      <c r="AI587" s="93">
        <v>7776210</v>
      </c>
      <c r="AJ587" s="93">
        <f t="shared" si="192"/>
        <v>7776.21</v>
      </c>
      <c r="AK587" s="117">
        <f t="shared" si="193"/>
        <v>4.7454109405130958E-2</v>
      </c>
      <c r="AL587" s="67">
        <v>3053</v>
      </c>
      <c r="AM587" s="100">
        <f t="shared" si="194"/>
        <v>1.8630849220103984</v>
      </c>
    </row>
    <row r="588" spans="1:39">
      <c r="A588" s="11">
        <v>2011</v>
      </c>
      <c r="B588" s="141">
        <v>37</v>
      </c>
      <c r="C588">
        <v>2</v>
      </c>
      <c r="D588">
        <f t="shared" si="184"/>
        <v>24</v>
      </c>
      <c r="E588" s="131">
        <f t="shared" si="185"/>
        <v>0.96</v>
      </c>
      <c r="F588">
        <v>2</v>
      </c>
      <c r="G588" s="126">
        <f t="shared" si="186"/>
        <v>34</v>
      </c>
      <c r="H588" s="129">
        <f t="shared" si="187"/>
        <v>0.97142857142857142</v>
      </c>
      <c r="I588">
        <v>2</v>
      </c>
      <c r="J588" s="126">
        <f t="shared" si="188"/>
        <v>18</v>
      </c>
      <c r="K588" s="99">
        <f t="shared" si="189"/>
        <v>0.94736842105263153</v>
      </c>
      <c r="L588" s="97">
        <f t="shared" si="200"/>
        <v>0.95959899749373434</v>
      </c>
      <c r="M588" s="119">
        <v>0</v>
      </c>
      <c r="N588" s="70">
        <v>1</v>
      </c>
      <c r="O588" s="71">
        <v>2</v>
      </c>
      <c r="P588" s="71">
        <v>1</v>
      </c>
      <c r="Q588" s="89" t="str">
        <f t="shared" si="195"/>
        <v>121</v>
      </c>
      <c r="R588" s="89">
        <v>2</v>
      </c>
      <c r="S588" s="89">
        <f t="shared" si="196"/>
        <v>0</v>
      </c>
      <c r="T588" s="89">
        <f t="shared" si="197"/>
        <v>0</v>
      </c>
      <c r="U588" s="89">
        <v>1</v>
      </c>
      <c r="V588" s="89">
        <f t="shared" si="190"/>
        <v>0</v>
      </c>
      <c r="W588" s="89">
        <f t="shared" si="199"/>
        <v>0</v>
      </c>
      <c r="X588" s="89">
        <f t="shared" si="191"/>
        <v>1</v>
      </c>
      <c r="Y588">
        <v>10.4</v>
      </c>
      <c r="Z588" s="85">
        <v>37392</v>
      </c>
      <c r="AA588">
        <v>1</v>
      </c>
      <c r="AB588" s="71">
        <v>0</v>
      </c>
      <c r="AC588" s="71">
        <v>1</v>
      </c>
      <c r="AD588" s="93">
        <v>14309</v>
      </c>
      <c r="AE588" s="79">
        <v>3868031</v>
      </c>
      <c r="AF588" s="67">
        <v>199929</v>
      </c>
      <c r="AG588" s="83">
        <v>0</v>
      </c>
      <c r="AH588" s="83">
        <v>0</v>
      </c>
      <c r="AI588" s="93">
        <v>8017377</v>
      </c>
      <c r="AJ588" s="93">
        <f t="shared" si="192"/>
        <v>8017.3770000000004</v>
      </c>
      <c r="AK588" s="117">
        <f t="shared" si="193"/>
        <v>4.0101120897918764E-2</v>
      </c>
      <c r="AL588" s="67">
        <v>3519</v>
      </c>
      <c r="AM588" s="100">
        <f t="shared" si="194"/>
        <v>1.7601248443197337</v>
      </c>
    </row>
    <row r="589" spans="1:39">
      <c r="A589" s="11">
        <v>2011</v>
      </c>
      <c r="B589" s="141">
        <v>38</v>
      </c>
      <c r="C589">
        <v>3</v>
      </c>
      <c r="D589">
        <f t="shared" si="184"/>
        <v>23</v>
      </c>
      <c r="E589" s="131">
        <f t="shared" si="185"/>
        <v>0.92</v>
      </c>
      <c r="F589">
        <v>2</v>
      </c>
      <c r="G589" s="126">
        <f t="shared" si="186"/>
        <v>34</v>
      </c>
      <c r="H589" s="129">
        <f t="shared" si="187"/>
        <v>0.97142857142857142</v>
      </c>
      <c r="I589">
        <v>2</v>
      </c>
      <c r="J589" s="126">
        <f t="shared" si="188"/>
        <v>18</v>
      </c>
      <c r="K589" s="99">
        <f t="shared" si="189"/>
        <v>0.94736842105263153</v>
      </c>
      <c r="L589" s="97">
        <f t="shared" si="200"/>
        <v>0.94626566416040092</v>
      </c>
      <c r="M589" s="119">
        <v>0</v>
      </c>
      <c r="N589" s="70">
        <v>0</v>
      </c>
      <c r="O589" s="71">
        <v>0</v>
      </c>
      <c r="P589" s="71">
        <v>0</v>
      </c>
      <c r="Q589" s="89" t="str">
        <f t="shared" si="195"/>
        <v>000</v>
      </c>
      <c r="R589" s="89">
        <v>0</v>
      </c>
      <c r="S589" s="89">
        <f t="shared" si="196"/>
        <v>0</v>
      </c>
      <c r="T589" s="89">
        <f t="shared" si="197"/>
        <v>1</v>
      </c>
      <c r="U589" s="89">
        <f t="shared" si="198"/>
        <v>0</v>
      </c>
      <c r="V589" s="89">
        <f t="shared" si="190"/>
        <v>0</v>
      </c>
      <c r="W589" s="89">
        <f t="shared" si="199"/>
        <v>0</v>
      </c>
      <c r="X589" s="89">
        <f t="shared" si="191"/>
        <v>0</v>
      </c>
      <c r="Y589">
        <v>8.1999999999999993</v>
      </c>
      <c r="Z589" s="85">
        <v>44021</v>
      </c>
      <c r="AA589">
        <v>1</v>
      </c>
      <c r="AB589" s="71">
        <v>0</v>
      </c>
      <c r="AC589" s="71">
        <v>1</v>
      </c>
      <c r="AD589" s="93">
        <v>45267</v>
      </c>
      <c r="AE589" s="79">
        <v>12744293</v>
      </c>
      <c r="AF589" s="67">
        <v>615411</v>
      </c>
      <c r="AG589" s="83">
        <v>0</v>
      </c>
      <c r="AH589" s="83">
        <v>0</v>
      </c>
      <c r="AI589" s="93">
        <v>32352286</v>
      </c>
      <c r="AJ589" s="93">
        <f t="shared" si="192"/>
        <v>32352.286</v>
      </c>
      <c r="AK589" s="117">
        <f t="shared" si="193"/>
        <v>5.2570210802211859E-2</v>
      </c>
      <c r="AL589" s="67">
        <v>3828</v>
      </c>
      <c r="AM589" s="100">
        <f t="shared" si="194"/>
        <v>0.62202333074969418</v>
      </c>
    </row>
    <row r="590" spans="1:39">
      <c r="A590" s="11">
        <v>2011</v>
      </c>
      <c r="B590" s="141">
        <v>39</v>
      </c>
      <c r="C590">
        <v>3</v>
      </c>
      <c r="D590">
        <f t="shared" si="184"/>
        <v>23</v>
      </c>
      <c r="E590" s="131">
        <f t="shared" si="185"/>
        <v>0.92</v>
      </c>
      <c r="F590">
        <v>3</v>
      </c>
      <c r="G590" s="126">
        <f t="shared" si="186"/>
        <v>33</v>
      </c>
      <c r="H590" s="129">
        <f t="shared" si="187"/>
        <v>0.94285714285714284</v>
      </c>
      <c r="I590">
        <v>3</v>
      </c>
      <c r="J590" s="126">
        <f t="shared" si="188"/>
        <v>17</v>
      </c>
      <c r="K590" s="99">
        <f t="shared" si="189"/>
        <v>0.89473684210526316</v>
      </c>
      <c r="L590" s="97">
        <f t="shared" si="200"/>
        <v>0.91919799498746879</v>
      </c>
      <c r="M590" s="119">
        <v>0</v>
      </c>
      <c r="N590" s="70">
        <v>2</v>
      </c>
      <c r="O590" s="71">
        <v>1</v>
      </c>
      <c r="P590" s="71">
        <v>1</v>
      </c>
      <c r="Q590" s="89" t="str">
        <f t="shared" si="195"/>
        <v>211</v>
      </c>
      <c r="R590" s="89">
        <v>2</v>
      </c>
      <c r="S590" s="89">
        <f t="shared" si="196"/>
        <v>0</v>
      </c>
      <c r="T590" s="89">
        <f t="shared" si="197"/>
        <v>0</v>
      </c>
      <c r="U590" s="89">
        <f t="shared" si="198"/>
        <v>0</v>
      </c>
      <c r="V590" s="89">
        <f t="shared" si="190"/>
        <v>0</v>
      </c>
      <c r="W590" s="89">
        <v>1</v>
      </c>
      <c r="X590" s="89">
        <f t="shared" si="191"/>
        <v>1</v>
      </c>
      <c r="Y590">
        <v>11.3</v>
      </c>
      <c r="Z590" s="85">
        <v>44316</v>
      </c>
      <c r="AA590">
        <v>1</v>
      </c>
      <c r="AB590" s="71">
        <v>0</v>
      </c>
      <c r="AC590" s="71">
        <v>1</v>
      </c>
      <c r="AD590" s="93">
        <v>9174</v>
      </c>
      <c r="AE590" s="79">
        <v>1052451</v>
      </c>
      <c r="AF590" s="67">
        <v>49716</v>
      </c>
      <c r="AG590" s="83">
        <v>0</v>
      </c>
      <c r="AH590" s="83">
        <v>0</v>
      </c>
      <c r="AI590" s="93">
        <v>2713283</v>
      </c>
      <c r="AJ590" s="93">
        <f t="shared" si="192"/>
        <v>2713.2829999999999</v>
      </c>
      <c r="AK590" s="117">
        <f t="shared" si="193"/>
        <v>5.4575649690240563E-2</v>
      </c>
      <c r="AL590" s="67">
        <v>109</v>
      </c>
      <c r="AM590" s="100">
        <f t="shared" si="194"/>
        <v>0.21924531337999836</v>
      </c>
    </row>
    <row r="591" spans="1:39">
      <c r="A591" s="11">
        <v>2011</v>
      </c>
      <c r="B591" s="141">
        <v>40</v>
      </c>
      <c r="C591">
        <v>2</v>
      </c>
      <c r="D591">
        <f t="shared" si="184"/>
        <v>24</v>
      </c>
      <c r="E591" s="131">
        <f t="shared" si="185"/>
        <v>0.96</v>
      </c>
      <c r="F591">
        <v>1</v>
      </c>
      <c r="G591" s="126">
        <f t="shared" si="186"/>
        <v>35</v>
      </c>
      <c r="H591" s="129">
        <f t="shared" si="187"/>
        <v>1</v>
      </c>
      <c r="I591">
        <v>1</v>
      </c>
      <c r="J591" s="126">
        <f t="shared" si="188"/>
        <v>19</v>
      </c>
      <c r="K591" s="99">
        <f t="shared" si="189"/>
        <v>1</v>
      </c>
      <c r="L591" s="97">
        <f t="shared" si="200"/>
        <v>0.98666666666666669</v>
      </c>
      <c r="M591" s="119">
        <v>0</v>
      </c>
      <c r="N591" s="70">
        <v>0</v>
      </c>
      <c r="O591" s="71">
        <v>0</v>
      </c>
      <c r="P591" s="71">
        <v>0</v>
      </c>
      <c r="Q591" s="89" t="str">
        <f t="shared" si="195"/>
        <v>000</v>
      </c>
      <c r="R591" s="89">
        <v>0</v>
      </c>
      <c r="S591" s="89">
        <f t="shared" si="196"/>
        <v>0</v>
      </c>
      <c r="T591" s="89">
        <f t="shared" si="197"/>
        <v>1</v>
      </c>
      <c r="U591" s="89">
        <f t="shared" si="198"/>
        <v>0</v>
      </c>
      <c r="V591" s="89">
        <f t="shared" si="190"/>
        <v>0</v>
      </c>
      <c r="W591" s="89">
        <f t="shared" si="199"/>
        <v>0</v>
      </c>
      <c r="X591" s="89">
        <f t="shared" si="191"/>
        <v>0</v>
      </c>
      <c r="Y591">
        <v>10.5</v>
      </c>
      <c r="Z591" s="85">
        <v>33804</v>
      </c>
      <c r="AA591">
        <v>1</v>
      </c>
      <c r="AB591" s="71">
        <v>0</v>
      </c>
      <c r="AC591" s="71">
        <v>1</v>
      </c>
      <c r="AD591" s="93">
        <v>15341</v>
      </c>
      <c r="AE591" s="79">
        <v>4672637</v>
      </c>
      <c r="AF591" s="67">
        <v>170193</v>
      </c>
      <c r="AG591" s="83">
        <v>0</v>
      </c>
      <c r="AH591" s="83">
        <v>0</v>
      </c>
      <c r="AI591" s="93">
        <v>7705772</v>
      </c>
      <c r="AJ591" s="93">
        <f t="shared" si="192"/>
        <v>7705.7719999999999</v>
      </c>
      <c r="AK591" s="117">
        <f t="shared" si="193"/>
        <v>4.5276668253100893E-2</v>
      </c>
      <c r="AL591" s="67">
        <v>1127</v>
      </c>
      <c r="AM591" s="100">
        <f t="shared" si="194"/>
        <v>0.66218939674369681</v>
      </c>
    </row>
    <row r="592" spans="1:39">
      <c r="A592" s="11">
        <v>2011</v>
      </c>
      <c r="B592" s="141">
        <v>41</v>
      </c>
      <c r="C592">
        <v>2</v>
      </c>
      <c r="D592">
        <f t="shared" si="184"/>
        <v>24</v>
      </c>
      <c r="E592" s="131">
        <f t="shared" si="185"/>
        <v>0.96</v>
      </c>
      <c r="F592">
        <v>12</v>
      </c>
      <c r="G592" s="126">
        <f t="shared" si="186"/>
        <v>24</v>
      </c>
      <c r="H592" s="129">
        <f t="shared" si="187"/>
        <v>0.68571428571428572</v>
      </c>
      <c r="I592">
        <v>12</v>
      </c>
      <c r="J592" s="126">
        <f t="shared" si="188"/>
        <v>8</v>
      </c>
      <c r="K592" s="99">
        <f t="shared" si="189"/>
        <v>0.42105263157894735</v>
      </c>
      <c r="L592" s="97">
        <f>E592</f>
        <v>0.96</v>
      </c>
      <c r="M592" s="119">
        <v>0</v>
      </c>
      <c r="N592" s="70">
        <v>0</v>
      </c>
      <c r="O592" s="71">
        <v>0</v>
      </c>
      <c r="P592" s="71">
        <v>0</v>
      </c>
      <c r="Q592" s="89" t="str">
        <f t="shared" si="195"/>
        <v>000</v>
      </c>
      <c r="R592" s="89">
        <v>0</v>
      </c>
      <c r="S592" s="89">
        <f t="shared" si="196"/>
        <v>0</v>
      </c>
      <c r="T592" s="89">
        <f t="shared" si="197"/>
        <v>1</v>
      </c>
      <c r="U592" s="89">
        <f t="shared" si="198"/>
        <v>0</v>
      </c>
      <c r="V592" s="89">
        <f t="shared" si="190"/>
        <v>0</v>
      </c>
      <c r="W592" s="89">
        <f t="shared" si="199"/>
        <v>0</v>
      </c>
      <c r="X592" s="89">
        <f t="shared" si="191"/>
        <v>0</v>
      </c>
      <c r="Y592">
        <v>4.7</v>
      </c>
      <c r="Z592" s="85">
        <v>44628</v>
      </c>
      <c r="AA592">
        <v>1</v>
      </c>
      <c r="AB592" s="71">
        <v>0</v>
      </c>
      <c r="AC592" s="71">
        <v>1</v>
      </c>
      <c r="AD592" s="93">
        <v>3545</v>
      </c>
      <c r="AE592" s="79">
        <v>824398</v>
      </c>
      <c r="AF592" s="67">
        <v>42253</v>
      </c>
      <c r="AG592" s="83">
        <v>8</v>
      </c>
      <c r="AH592" s="83">
        <v>8</v>
      </c>
      <c r="AI592" s="93">
        <v>1380051</v>
      </c>
      <c r="AJ592" s="93">
        <f t="shared" si="192"/>
        <v>1380.0509999999999</v>
      </c>
      <c r="AK592" s="117">
        <f t="shared" si="193"/>
        <v>3.2661609826521193E-2</v>
      </c>
      <c r="AL592" s="67">
        <v>5513</v>
      </c>
      <c r="AM592" s="100">
        <f t="shared" si="194"/>
        <v>13.047594253662462</v>
      </c>
    </row>
    <row r="593" spans="1:39">
      <c r="A593" s="11">
        <v>2011</v>
      </c>
      <c r="B593" s="141">
        <v>42</v>
      </c>
      <c r="C593">
        <v>2</v>
      </c>
      <c r="D593">
        <f t="shared" si="184"/>
        <v>24</v>
      </c>
      <c r="E593" s="131">
        <f t="shared" si="185"/>
        <v>0.96</v>
      </c>
      <c r="F593">
        <v>1</v>
      </c>
      <c r="G593" s="126">
        <f t="shared" si="186"/>
        <v>35</v>
      </c>
      <c r="H593" s="129">
        <f t="shared" si="187"/>
        <v>1</v>
      </c>
      <c r="I593">
        <v>1</v>
      </c>
      <c r="J593" s="126">
        <f t="shared" si="188"/>
        <v>19</v>
      </c>
      <c r="K593" s="99">
        <f t="shared" si="189"/>
        <v>1</v>
      </c>
      <c r="L593" s="97">
        <f t="shared" ref="L593:L600" si="201">(E593+H593+K593)/3</f>
        <v>0.98666666666666669</v>
      </c>
      <c r="M593" s="119">
        <v>0</v>
      </c>
      <c r="N593" s="70">
        <v>0</v>
      </c>
      <c r="O593" s="71">
        <v>0</v>
      </c>
      <c r="P593" s="71">
        <v>0</v>
      </c>
      <c r="Q593" s="89" t="str">
        <f t="shared" si="195"/>
        <v>000</v>
      </c>
      <c r="R593" s="89">
        <v>0</v>
      </c>
      <c r="S593" s="89">
        <f t="shared" si="196"/>
        <v>0</v>
      </c>
      <c r="T593" s="89">
        <f t="shared" si="197"/>
        <v>1</v>
      </c>
      <c r="U593" s="89">
        <f t="shared" si="198"/>
        <v>0</v>
      </c>
      <c r="V593" s="89">
        <f t="shared" si="190"/>
        <v>0</v>
      </c>
      <c r="W593" s="89">
        <f t="shared" si="199"/>
        <v>0</v>
      </c>
      <c r="X593" s="89">
        <f t="shared" si="191"/>
        <v>0</v>
      </c>
      <c r="Y593">
        <v>9.5</v>
      </c>
      <c r="Z593" s="85">
        <v>37457</v>
      </c>
      <c r="AA593">
        <v>1</v>
      </c>
      <c r="AB593" s="71">
        <v>0</v>
      </c>
      <c r="AC593" s="71">
        <v>1</v>
      </c>
      <c r="AD593" s="93">
        <v>5899</v>
      </c>
      <c r="AE593" s="79">
        <v>6397634</v>
      </c>
      <c r="AF593" s="67">
        <v>263175</v>
      </c>
      <c r="AG593" s="83">
        <v>0</v>
      </c>
      <c r="AH593" s="83">
        <v>0</v>
      </c>
      <c r="AI593" s="93">
        <v>11397010</v>
      </c>
      <c r="AJ593" s="93">
        <f t="shared" si="192"/>
        <v>11397.01</v>
      </c>
      <c r="AK593" s="117">
        <f t="shared" si="193"/>
        <v>4.3305823121497104E-2</v>
      </c>
      <c r="AL593" s="67">
        <v>1838</v>
      </c>
      <c r="AM593" s="100">
        <f t="shared" si="194"/>
        <v>0.69839460435071721</v>
      </c>
    </row>
    <row r="594" spans="1:39">
      <c r="A594" s="11">
        <v>2011</v>
      </c>
      <c r="B594" s="141">
        <v>43</v>
      </c>
      <c r="C594">
        <v>2</v>
      </c>
      <c r="D594">
        <f t="shared" si="184"/>
        <v>24</v>
      </c>
      <c r="E594" s="131">
        <f t="shared" si="185"/>
        <v>0.96</v>
      </c>
      <c r="F594">
        <v>1</v>
      </c>
      <c r="G594" s="126">
        <f t="shared" si="186"/>
        <v>35</v>
      </c>
      <c r="H594" s="129">
        <f t="shared" si="187"/>
        <v>1</v>
      </c>
      <c r="I594">
        <v>1</v>
      </c>
      <c r="J594" s="126">
        <f t="shared" si="188"/>
        <v>19</v>
      </c>
      <c r="K594" s="99">
        <f t="shared" si="189"/>
        <v>1</v>
      </c>
      <c r="L594" s="97">
        <f t="shared" si="201"/>
        <v>0.98666666666666669</v>
      </c>
      <c r="M594" s="119">
        <v>0</v>
      </c>
      <c r="N594" s="70">
        <v>0</v>
      </c>
      <c r="O594" s="71">
        <v>0</v>
      </c>
      <c r="P594" s="71">
        <v>0</v>
      </c>
      <c r="Q594" s="89" t="str">
        <f t="shared" si="195"/>
        <v>000</v>
      </c>
      <c r="R594" s="89">
        <v>0</v>
      </c>
      <c r="S594" s="89">
        <f t="shared" si="196"/>
        <v>0</v>
      </c>
      <c r="T594" s="89">
        <f t="shared" si="197"/>
        <v>1</v>
      </c>
      <c r="U594" s="89">
        <f t="shared" si="198"/>
        <v>0</v>
      </c>
      <c r="V594" s="89">
        <f t="shared" si="190"/>
        <v>0</v>
      </c>
      <c r="W594" s="89">
        <f t="shared" si="199"/>
        <v>0</v>
      </c>
      <c r="X594" s="89">
        <f t="shared" si="191"/>
        <v>0</v>
      </c>
      <c r="Y594">
        <v>8.3000000000000007</v>
      </c>
      <c r="Z594" s="85">
        <v>40825</v>
      </c>
      <c r="AA594">
        <v>1</v>
      </c>
      <c r="AB594" s="71">
        <v>0</v>
      </c>
      <c r="AC594" s="71">
        <v>1</v>
      </c>
      <c r="AD594" s="93">
        <v>38530</v>
      </c>
      <c r="AE594" s="79">
        <v>25646389</v>
      </c>
      <c r="AF594" s="67">
        <v>1344733</v>
      </c>
      <c r="AG594" s="83">
        <v>0</v>
      </c>
      <c r="AH594" s="83">
        <v>0</v>
      </c>
      <c r="AI594" s="93">
        <v>43146096</v>
      </c>
      <c r="AJ594" s="93">
        <f t="shared" si="192"/>
        <v>43146.095999999998</v>
      </c>
      <c r="AK594" s="117">
        <f t="shared" si="193"/>
        <v>3.208525112420086E-2</v>
      </c>
      <c r="AL594" s="67">
        <v>9840</v>
      </c>
      <c r="AM594" s="100">
        <f t="shared" si="194"/>
        <v>0.73174377367105592</v>
      </c>
    </row>
    <row r="595" spans="1:39">
      <c r="A595" s="11">
        <v>2011</v>
      </c>
      <c r="B595" s="141">
        <v>44</v>
      </c>
      <c r="C595">
        <v>1</v>
      </c>
      <c r="D595">
        <f t="shared" si="184"/>
        <v>25</v>
      </c>
      <c r="E595" s="131">
        <f t="shared" si="185"/>
        <v>1</v>
      </c>
      <c r="F595">
        <v>1</v>
      </c>
      <c r="G595" s="126">
        <f t="shared" si="186"/>
        <v>35</v>
      </c>
      <c r="H595" s="129">
        <f t="shared" si="187"/>
        <v>1</v>
      </c>
      <c r="I595">
        <v>1</v>
      </c>
      <c r="J595" s="126">
        <f t="shared" si="188"/>
        <v>19</v>
      </c>
      <c r="K595" s="99">
        <f t="shared" si="189"/>
        <v>1</v>
      </c>
      <c r="L595" s="97">
        <f t="shared" si="201"/>
        <v>1</v>
      </c>
      <c r="M595" s="119">
        <v>0</v>
      </c>
      <c r="N595" s="70">
        <v>0</v>
      </c>
      <c r="O595" s="71">
        <v>0</v>
      </c>
      <c r="P595" s="71">
        <v>0</v>
      </c>
      <c r="Q595" s="89" t="str">
        <f t="shared" si="195"/>
        <v>000</v>
      </c>
      <c r="R595" s="89">
        <v>0</v>
      </c>
      <c r="S595" s="89">
        <f t="shared" si="196"/>
        <v>0</v>
      </c>
      <c r="T595" s="89">
        <f t="shared" si="197"/>
        <v>1</v>
      </c>
      <c r="U595" s="89">
        <f t="shared" si="198"/>
        <v>0</v>
      </c>
      <c r="V595" s="89">
        <f t="shared" si="190"/>
        <v>0</v>
      </c>
      <c r="W595" s="89">
        <f t="shared" si="199"/>
        <v>0</v>
      </c>
      <c r="X595" s="89">
        <f t="shared" si="191"/>
        <v>0</v>
      </c>
      <c r="Y595">
        <v>7.6</v>
      </c>
      <c r="Z595" s="85">
        <v>33705</v>
      </c>
      <c r="AA595">
        <v>1</v>
      </c>
      <c r="AB595" s="71">
        <v>0</v>
      </c>
      <c r="AC595" s="71">
        <v>1</v>
      </c>
      <c r="AD595" s="93">
        <v>7206</v>
      </c>
      <c r="AE595" s="79">
        <v>2816124</v>
      </c>
      <c r="AF595" s="67">
        <v>124031</v>
      </c>
      <c r="AG595" s="83">
        <v>0</v>
      </c>
      <c r="AH595" s="83">
        <v>0</v>
      </c>
      <c r="AI595" s="93">
        <v>5516864</v>
      </c>
      <c r="AJ595" s="93">
        <f t="shared" si="192"/>
        <v>5516.8639999999996</v>
      </c>
      <c r="AK595" s="117">
        <f t="shared" si="193"/>
        <v>4.447971877998242E-2</v>
      </c>
      <c r="AL595" s="67">
        <v>806</v>
      </c>
      <c r="AM595" s="100">
        <f t="shared" si="194"/>
        <v>0.64983754061484622</v>
      </c>
    </row>
    <row r="596" spans="1:39">
      <c r="A596" s="11">
        <v>2011</v>
      </c>
      <c r="B596" s="141">
        <v>45</v>
      </c>
      <c r="C596">
        <v>2</v>
      </c>
      <c r="D596">
        <f t="shared" si="184"/>
        <v>24</v>
      </c>
      <c r="E596" s="131">
        <f t="shared" si="185"/>
        <v>0.96</v>
      </c>
      <c r="F596">
        <v>1</v>
      </c>
      <c r="G596" s="126">
        <f t="shared" si="186"/>
        <v>35</v>
      </c>
      <c r="H596" s="129">
        <f t="shared" si="187"/>
        <v>1</v>
      </c>
      <c r="I596">
        <v>1</v>
      </c>
      <c r="J596" s="126">
        <f t="shared" si="188"/>
        <v>19</v>
      </c>
      <c r="K596" s="99">
        <f t="shared" si="189"/>
        <v>1</v>
      </c>
      <c r="L596" s="97">
        <f t="shared" si="201"/>
        <v>0.98666666666666669</v>
      </c>
      <c r="M596" s="119">
        <v>0</v>
      </c>
      <c r="N596" s="70">
        <v>1</v>
      </c>
      <c r="O596" s="71">
        <v>1</v>
      </c>
      <c r="P596" s="71">
        <v>1</v>
      </c>
      <c r="Q596" s="89" t="str">
        <f t="shared" si="195"/>
        <v>111</v>
      </c>
      <c r="R596" s="89">
        <v>1</v>
      </c>
      <c r="S596" s="89">
        <f t="shared" si="196"/>
        <v>1</v>
      </c>
      <c r="T596" s="89">
        <f t="shared" si="197"/>
        <v>0</v>
      </c>
      <c r="U596" s="89">
        <f t="shared" si="198"/>
        <v>0</v>
      </c>
      <c r="V596" s="89">
        <f t="shared" si="190"/>
        <v>0</v>
      </c>
      <c r="W596" s="89">
        <f t="shared" si="199"/>
        <v>0</v>
      </c>
      <c r="X596" s="89">
        <f t="shared" si="191"/>
        <v>0</v>
      </c>
      <c r="Y596">
        <v>5.7</v>
      </c>
      <c r="Z596" s="85">
        <v>43432</v>
      </c>
      <c r="AA596">
        <v>1</v>
      </c>
      <c r="AB596" s="71">
        <v>0</v>
      </c>
      <c r="AC596" s="71">
        <v>1</v>
      </c>
      <c r="AD596" s="93">
        <v>3485</v>
      </c>
      <c r="AE596" s="79">
        <v>626730</v>
      </c>
      <c r="AF596" s="67">
        <v>27676</v>
      </c>
      <c r="AG596" s="83">
        <v>0</v>
      </c>
      <c r="AH596" s="83">
        <v>0</v>
      </c>
      <c r="AI596" s="93">
        <v>2687926</v>
      </c>
      <c r="AJ596" s="93">
        <f t="shared" si="192"/>
        <v>2687.9259999999999</v>
      </c>
      <c r="AK596" s="117">
        <f t="shared" si="193"/>
        <v>9.7121188032952735E-2</v>
      </c>
      <c r="AL596" s="67">
        <v>468</v>
      </c>
      <c r="AM596" s="100">
        <f t="shared" si="194"/>
        <v>1.6909958086428676</v>
      </c>
    </row>
    <row r="597" spans="1:39">
      <c r="A597" s="11">
        <v>2011</v>
      </c>
      <c r="B597" s="141">
        <v>46</v>
      </c>
      <c r="C597">
        <v>1</v>
      </c>
      <c r="D597">
        <f t="shared" si="184"/>
        <v>25</v>
      </c>
      <c r="E597" s="131">
        <f t="shared" si="185"/>
        <v>1</v>
      </c>
      <c r="F597">
        <v>1</v>
      </c>
      <c r="G597" s="126">
        <f t="shared" si="186"/>
        <v>35</v>
      </c>
      <c r="H597" s="129">
        <f t="shared" si="187"/>
        <v>1</v>
      </c>
      <c r="I597">
        <v>1</v>
      </c>
      <c r="J597" s="126">
        <f t="shared" si="188"/>
        <v>19</v>
      </c>
      <c r="K597" s="99">
        <f t="shared" si="189"/>
        <v>1</v>
      </c>
      <c r="L597" s="97">
        <f t="shared" si="201"/>
        <v>1</v>
      </c>
      <c r="M597" s="119">
        <v>0</v>
      </c>
      <c r="N597" s="70">
        <v>0</v>
      </c>
      <c r="O597" s="71">
        <v>0</v>
      </c>
      <c r="P597" s="71">
        <v>1</v>
      </c>
      <c r="Q597" s="89" t="str">
        <f t="shared" si="195"/>
        <v>001</v>
      </c>
      <c r="R597" s="89">
        <v>2</v>
      </c>
      <c r="S597" s="89">
        <f t="shared" si="196"/>
        <v>0</v>
      </c>
      <c r="T597" s="89">
        <f t="shared" si="197"/>
        <v>0</v>
      </c>
      <c r="U597" s="89">
        <f t="shared" si="198"/>
        <v>0</v>
      </c>
      <c r="V597" s="89">
        <v>1</v>
      </c>
      <c r="W597" s="89">
        <f t="shared" si="199"/>
        <v>0</v>
      </c>
      <c r="X597" s="89">
        <f t="shared" si="191"/>
        <v>1</v>
      </c>
      <c r="Y597">
        <v>6.5</v>
      </c>
      <c r="Z597" s="85">
        <v>47548</v>
      </c>
      <c r="AA597">
        <v>1</v>
      </c>
      <c r="AB597" s="71">
        <v>0</v>
      </c>
      <c r="AC597" s="71">
        <v>1</v>
      </c>
      <c r="AD597" s="93">
        <v>26479</v>
      </c>
      <c r="AE597" s="79">
        <v>8110035</v>
      </c>
      <c r="AF597" s="67">
        <v>429174</v>
      </c>
      <c r="AG597" s="83">
        <v>0</v>
      </c>
      <c r="AH597" s="83">
        <v>0</v>
      </c>
      <c r="AI597" s="93">
        <v>17416204</v>
      </c>
      <c r="AJ597" s="93">
        <f t="shared" si="192"/>
        <v>17416.204000000002</v>
      </c>
      <c r="AK597" s="117">
        <f t="shared" si="193"/>
        <v>4.0580752794903703E-2</v>
      </c>
      <c r="AL597" s="67">
        <v>1812</v>
      </c>
      <c r="AM597" s="100">
        <f t="shared" si="194"/>
        <v>0.42220637783276715</v>
      </c>
    </row>
    <row r="598" spans="1:39">
      <c r="A598" s="11">
        <v>2011</v>
      </c>
      <c r="B598" s="141">
        <v>47</v>
      </c>
      <c r="C598">
        <v>2</v>
      </c>
      <c r="D598">
        <f t="shared" si="184"/>
        <v>24</v>
      </c>
      <c r="E598" s="131">
        <f t="shared" si="185"/>
        <v>0.96</v>
      </c>
      <c r="F598">
        <v>2</v>
      </c>
      <c r="G598" s="126">
        <f t="shared" si="186"/>
        <v>34</v>
      </c>
      <c r="H598" s="129">
        <f t="shared" si="187"/>
        <v>0.97142857142857142</v>
      </c>
      <c r="I598">
        <v>2</v>
      </c>
      <c r="J598" s="126">
        <f t="shared" si="188"/>
        <v>18</v>
      </c>
      <c r="K598" s="99">
        <f t="shared" si="189"/>
        <v>0.94736842105263153</v>
      </c>
      <c r="L598" s="97">
        <f t="shared" si="201"/>
        <v>0.95959899749373434</v>
      </c>
      <c r="M598" s="119">
        <v>0</v>
      </c>
      <c r="N598" s="70">
        <v>1</v>
      </c>
      <c r="O598" s="71">
        <v>1</v>
      </c>
      <c r="P598" s="71">
        <v>1</v>
      </c>
      <c r="Q598" s="89" t="str">
        <f t="shared" si="195"/>
        <v>111</v>
      </c>
      <c r="R598" s="89">
        <v>1</v>
      </c>
      <c r="S598" s="89">
        <f t="shared" si="196"/>
        <v>1</v>
      </c>
      <c r="T598" s="89">
        <f t="shared" si="197"/>
        <v>0</v>
      </c>
      <c r="U598" s="89">
        <f t="shared" si="198"/>
        <v>0</v>
      </c>
      <c r="V598" s="89">
        <f>IF(Q598="011",1,0)</f>
        <v>0</v>
      </c>
      <c r="W598" s="89">
        <f t="shared" si="199"/>
        <v>0</v>
      </c>
      <c r="X598" s="89">
        <f t="shared" si="191"/>
        <v>0</v>
      </c>
      <c r="Y598">
        <v>9.1</v>
      </c>
      <c r="Z598" s="85">
        <v>44202</v>
      </c>
      <c r="AA598">
        <v>1</v>
      </c>
      <c r="AB598" s="71">
        <v>0</v>
      </c>
      <c r="AC598" s="71">
        <v>1</v>
      </c>
      <c r="AD598" s="93">
        <v>28154</v>
      </c>
      <c r="AE598" s="79">
        <v>6822520</v>
      </c>
      <c r="AF598" s="67">
        <v>370149</v>
      </c>
      <c r="AG598" s="83">
        <v>0</v>
      </c>
      <c r="AH598" s="83">
        <v>0</v>
      </c>
      <c r="AI598" s="93">
        <v>17411033</v>
      </c>
      <c r="AJ598" s="93">
        <f t="shared" si="192"/>
        <v>17411.032999999999</v>
      </c>
      <c r="AK598" s="117">
        <f t="shared" si="193"/>
        <v>4.7037903655014604E-2</v>
      </c>
      <c r="AL598" s="67">
        <v>7714</v>
      </c>
      <c r="AM598" s="100">
        <f t="shared" si="194"/>
        <v>2.0840256221143374</v>
      </c>
    </row>
    <row r="599" spans="1:39">
      <c r="A599" s="11">
        <v>2011</v>
      </c>
      <c r="B599" s="141">
        <v>48</v>
      </c>
      <c r="C599">
        <v>3</v>
      </c>
      <c r="D599">
        <f t="shared" si="184"/>
        <v>23</v>
      </c>
      <c r="E599" s="131">
        <f t="shared" si="185"/>
        <v>0.92</v>
      </c>
      <c r="F599">
        <v>2</v>
      </c>
      <c r="G599" s="126">
        <f t="shared" si="186"/>
        <v>34</v>
      </c>
      <c r="H599" s="129">
        <f t="shared" si="187"/>
        <v>0.97142857142857142</v>
      </c>
      <c r="I599">
        <v>2</v>
      </c>
      <c r="J599" s="126">
        <f t="shared" si="188"/>
        <v>18</v>
      </c>
      <c r="K599" s="99">
        <f t="shared" si="189"/>
        <v>0.94736842105263153</v>
      </c>
      <c r="L599" s="97">
        <f t="shared" si="201"/>
        <v>0.94626566416040092</v>
      </c>
      <c r="M599" s="119">
        <v>0</v>
      </c>
      <c r="N599" s="70">
        <v>1</v>
      </c>
      <c r="O599" s="71">
        <v>1</v>
      </c>
      <c r="P599" s="71">
        <v>1</v>
      </c>
      <c r="Q599" s="89" t="str">
        <f t="shared" si="195"/>
        <v>111</v>
      </c>
      <c r="R599" s="89">
        <v>1</v>
      </c>
      <c r="S599" s="89">
        <f t="shared" si="196"/>
        <v>1</v>
      </c>
      <c r="T599" s="89">
        <f t="shared" si="197"/>
        <v>0</v>
      </c>
      <c r="U599" s="89">
        <f t="shared" si="198"/>
        <v>0</v>
      </c>
      <c r="V599" s="89">
        <f>IF(Q599="011",1,0)</f>
        <v>0</v>
      </c>
      <c r="W599" s="89">
        <f t="shared" si="199"/>
        <v>0</v>
      </c>
      <c r="X599" s="89">
        <f t="shared" si="191"/>
        <v>0</v>
      </c>
      <c r="Y599">
        <v>9.6</v>
      </c>
      <c r="Z599" s="85">
        <v>33999</v>
      </c>
      <c r="AA599">
        <v>1</v>
      </c>
      <c r="AB599" s="71">
        <v>0</v>
      </c>
      <c r="AC599" s="71">
        <v>1</v>
      </c>
      <c r="AD599" s="93">
        <v>7406</v>
      </c>
      <c r="AE599" s="79">
        <v>1854972</v>
      </c>
      <c r="AF599" s="67">
        <v>70945</v>
      </c>
      <c r="AG599" s="83">
        <v>0</v>
      </c>
      <c r="AH599" s="83">
        <v>0</v>
      </c>
      <c r="AI599" s="93">
        <v>5210925</v>
      </c>
      <c r="AJ599" s="93">
        <f t="shared" si="192"/>
        <v>5210.9250000000002</v>
      </c>
      <c r="AK599" s="117">
        <f t="shared" si="193"/>
        <v>7.345020790753401E-2</v>
      </c>
      <c r="AL599" s="67">
        <v>317</v>
      </c>
      <c r="AM599" s="100">
        <f t="shared" si="194"/>
        <v>0.44682500528578473</v>
      </c>
    </row>
    <row r="600" spans="1:39">
      <c r="A600" s="11">
        <v>2011</v>
      </c>
      <c r="B600" s="141">
        <v>49</v>
      </c>
      <c r="C600">
        <v>3</v>
      </c>
      <c r="D600">
        <f t="shared" si="184"/>
        <v>23</v>
      </c>
      <c r="E600" s="131">
        <f t="shared" si="185"/>
        <v>0.92</v>
      </c>
      <c r="F600">
        <v>3</v>
      </c>
      <c r="G600" s="126">
        <f t="shared" si="186"/>
        <v>33</v>
      </c>
      <c r="H600" s="129">
        <f t="shared" si="187"/>
        <v>0.94285714285714284</v>
      </c>
      <c r="I600">
        <v>3</v>
      </c>
      <c r="J600" s="126">
        <f t="shared" si="188"/>
        <v>17</v>
      </c>
      <c r="K600" s="99">
        <f t="shared" si="189"/>
        <v>0.89473684210526316</v>
      </c>
      <c r="L600" s="97">
        <f t="shared" si="201"/>
        <v>0.91919799498746879</v>
      </c>
      <c r="M600" s="119">
        <v>0</v>
      </c>
      <c r="N600" s="70">
        <v>0</v>
      </c>
      <c r="O600" s="71">
        <v>0</v>
      </c>
      <c r="P600" s="71">
        <v>0</v>
      </c>
      <c r="Q600" s="89" t="str">
        <f t="shared" si="195"/>
        <v>000</v>
      </c>
      <c r="R600" s="89">
        <v>0</v>
      </c>
      <c r="S600" s="89">
        <f t="shared" si="196"/>
        <v>0</v>
      </c>
      <c r="T600" s="89">
        <f t="shared" si="197"/>
        <v>1</v>
      </c>
      <c r="U600" s="89">
        <f t="shared" si="198"/>
        <v>0</v>
      </c>
      <c r="V600" s="89">
        <f>IF(Q600="011",1,0)</f>
        <v>0</v>
      </c>
      <c r="W600" s="89">
        <f t="shared" si="199"/>
        <v>0</v>
      </c>
      <c r="X600" s="89">
        <f t="shared" si="191"/>
        <v>0</v>
      </c>
      <c r="Y600">
        <v>7.4</v>
      </c>
      <c r="Z600" s="85">
        <v>40749</v>
      </c>
      <c r="AA600">
        <v>1</v>
      </c>
      <c r="AB600" s="71">
        <v>0</v>
      </c>
      <c r="AC600" s="71">
        <v>1</v>
      </c>
      <c r="AD600" s="93">
        <v>22879</v>
      </c>
      <c r="AE600" s="79">
        <v>5709640</v>
      </c>
      <c r="AF600" s="67">
        <v>262463</v>
      </c>
      <c r="AG600" s="83">
        <v>0</v>
      </c>
      <c r="AH600" s="83">
        <v>0</v>
      </c>
      <c r="AI600" s="93">
        <v>15347327</v>
      </c>
      <c r="AJ600" s="93">
        <f t="shared" si="192"/>
        <v>15347.326999999999</v>
      </c>
      <c r="AK600" s="117">
        <f t="shared" si="193"/>
        <v>5.8474249703767765E-2</v>
      </c>
      <c r="AL600" s="67">
        <v>5686</v>
      </c>
      <c r="AM600" s="100">
        <f t="shared" si="194"/>
        <v>2.1664005974175407</v>
      </c>
    </row>
    <row r="601" spans="1:39" s="20" customFormat="1" ht="16" thickBot="1">
      <c r="A601" s="18">
        <v>2011</v>
      </c>
      <c r="B601" s="142">
        <v>50</v>
      </c>
      <c r="C601" s="20">
        <v>1</v>
      </c>
      <c r="D601" s="20">
        <f t="shared" si="184"/>
        <v>25</v>
      </c>
      <c r="E601" s="138">
        <f t="shared" si="185"/>
        <v>1</v>
      </c>
      <c r="F601" s="20">
        <v>12</v>
      </c>
      <c r="G601" s="20">
        <f t="shared" si="186"/>
        <v>24</v>
      </c>
      <c r="H601" s="139">
        <f t="shared" si="187"/>
        <v>0.68571428571428572</v>
      </c>
      <c r="I601" s="20">
        <v>12</v>
      </c>
      <c r="J601" s="20">
        <f t="shared" si="188"/>
        <v>8</v>
      </c>
      <c r="K601" s="105">
        <f t="shared" si="189"/>
        <v>0.42105263157894735</v>
      </c>
      <c r="L601" s="106">
        <f>E601</f>
        <v>1</v>
      </c>
      <c r="M601" s="140">
        <v>0</v>
      </c>
      <c r="N601" s="20">
        <v>0</v>
      </c>
      <c r="O601" s="20">
        <v>0</v>
      </c>
      <c r="P601" s="20">
        <v>0</v>
      </c>
      <c r="Q601" s="72" t="str">
        <f t="shared" si="195"/>
        <v>000</v>
      </c>
      <c r="R601" s="72">
        <v>0</v>
      </c>
      <c r="S601" s="72">
        <f t="shared" si="196"/>
        <v>0</v>
      </c>
      <c r="T601" s="72">
        <f t="shared" si="197"/>
        <v>1</v>
      </c>
      <c r="U601" s="72">
        <f t="shared" si="198"/>
        <v>0</v>
      </c>
      <c r="V601" s="72">
        <f>IF(Q601="011",1,0)</f>
        <v>0</v>
      </c>
      <c r="W601" s="72">
        <f t="shared" si="199"/>
        <v>0</v>
      </c>
      <c r="X601" s="72">
        <f t="shared" si="191"/>
        <v>0</v>
      </c>
      <c r="Y601" s="20">
        <v>6.3</v>
      </c>
      <c r="Z601" s="86">
        <v>49482</v>
      </c>
      <c r="AA601" s="20">
        <v>1</v>
      </c>
      <c r="AB601" s="72">
        <v>0</v>
      </c>
      <c r="AC601" s="72">
        <v>1</v>
      </c>
      <c r="AD601" s="96">
        <v>1364</v>
      </c>
      <c r="AE601" s="80">
        <v>567725</v>
      </c>
      <c r="AF601" s="82">
        <v>41499</v>
      </c>
      <c r="AG601" s="84">
        <v>0</v>
      </c>
      <c r="AH601" s="84">
        <v>0</v>
      </c>
      <c r="AI601" s="96">
        <v>2271704</v>
      </c>
      <c r="AJ601" s="96">
        <f t="shared" si="192"/>
        <v>2271.7040000000002</v>
      </c>
      <c r="AK601" s="118">
        <f t="shared" si="193"/>
        <v>5.4741174486132201E-2</v>
      </c>
      <c r="AL601" s="68">
        <v>799</v>
      </c>
      <c r="AM601" s="107">
        <f t="shared" si="194"/>
        <v>1.925347598737319</v>
      </c>
    </row>
    <row r="602" spans="1:39" ht="16" thickTop="1">
      <c r="A602" s="16">
        <v>2012</v>
      </c>
      <c r="B602" s="141">
        <v>1</v>
      </c>
      <c r="C602">
        <v>3</v>
      </c>
      <c r="D602">
        <f t="shared" si="184"/>
        <v>23</v>
      </c>
      <c r="E602" s="131">
        <f t="shared" si="185"/>
        <v>0.92</v>
      </c>
      <c r="F602">
        <v>2</v>
      </c>
      <c r="G602" s="126">
        <f t="shared" si="186"/>
        <v>34</v>
      </c>
      <c r="H602" s="129">
        <f t="shared" si="187"/>
        <v>0.97142857142857142</v>
      </c>
      <c r="I602">
        <v>2</v>
      </c>
      <c r="J602" s="126">
        <f t="shared" si="188"/>
        <v>18</v>
      </c>
      <c r="K602" s="99">
        <f t="shared" si="189"/>
        <v>0.94736842105263153</v>
      </c>
      <c r="L602" s="97">
        <f>(E602+H602+K602)/3</f>
        <v>0.94626566416040092</v>
      </c>
      <c r="M602" s="119">
        <v>0</v>
      </c>
      <c r="N602" s="70">
        <v>0</v>
      </c>
      <c r="O602" s="71">
        <v>0</v>
      </c>
      <c r="P602" s="71">
        <v>0</v>
      </c>
      <c r="Q602" s="89" t="str">
        <f t="shared" si="195"/>
        <v>000</v>
      </c>
      <c r="R602" s="71">
        <v>0</v>
      </c>
      <c r="S602" s="89">
        <f t="shared" si="196"/>
        <v>0</v>
      </c>
      <c r="T602" s="89">
        <f t="shared" si="197"/>
        <v>1</v>
      </c>
      <c r="U602" s="89">
        <f t="shared" si="198"/>
        <v>0</v>
      </c>
      <c r="V602" s="89">
        <f>IF(Q602="011",1,0)</f>
        <v>0</v>
      </c>
      <c r="W602" s="89">
        <f t="shared" si="199"/>
        <v>0</v>
      </c>
      <c r="X602" s="89">
        <f t="shared" si="191"/>
        <v>0</v>
      </c>
      <c r="Y602" s="71">
        <v>7.8</v>
      </c>
      <c r="Z602" s="85">
        <v>35482</v>
      </c>
      <c r="AA602">
        <v>1</v>
      </c>
      <c r="AB602" s="71">
        <v>0</v>
      </c>
      <c r="AC602" s="71">
        <v>1</v>
      </c>
      <c r="AD602" s="94">
        <v>8719.43</v>
      </c>
      <c r="AE602" s="79">
        <v>4815960</v>
      </c>
      <c r="AF602" s="67">
        <v>185878</v>
      </c>
      <c r="AG602" s="83">
        <v>0</v>
      </c>
      <c r="AH602" s="83">
        <v>0</v>
      </c>
      <c r="AI602" s="94" t="s">
        <v>418</v>
      </c>
      <c r="AJ602" s="93">
        <f t="shared" si="192"/>
        <v>9049.2939999999999</v>
      </c>
      <c r="AK602" s="117">
        <f t="shared" si="193"/>
        <v>4.86840508290384E-2</v>
      </c>
      <c r="AL602" s="67">
        <v>2051</v>
      </c>
      <c r="AM602" s="100">
        <f t="shared" si="194"/>
        <v>1.1034119153423214</v>
      </c>
    </row>
    <row r="603" spans="1:39">
      <c r="A603" s="11">
        <v>2012</v>
      </c>
      <c r="B603" s="141">
        <v>2</v>
      </c>
      <c r="C603">
        <v>1</v>
      </c>
      <c r="D603">
        <f t="shared" si="184"/>
        <v>25</v>
      </c>
      <c r="E603" s="131">
        <f t="shared" si="185"/>
        <v>1</v>
      </c>
      <c r="F603">
        <v>1</v>
      </c>
      <c r="G603" s="126">
        <f t="shared" si="186"/>
        <v>35</v>
      </c>
      <c r="H603" s="129">
        <f t="shared" si="187"/>
        <v>1</v>
      </c>
      <c r="I603">
        <v>2</v>
      </c>
      <c r="J603" s="126">
        <f t="shared" si="188"/>
        <v>18</v>
      </c>
      <c r="K603" s="99">
        <f t="shared" si="189"/>
        <v>0.94736842105263153</v>
      </c>
      <c r="L603" s="97">
        <f>(E603+H603+K603)/3</f>
        <v>0.98245614035087714</v>
      </c>
      <c r="M603" s="119">
        <v>0</v>
      </c>
      <c r="N603" s="70">
        <v>0</v>
      </c>
      <c r="O603" s="71">
        <v>0</v>
      </c>
      <c r="P603" s="71">
        <v>2</v>
      </c>
      <c r="Q603" s="89" t="str">
        <f t="shared" si="195"/>
        <v>002</v>
      </c>
      <c r="R603" s="71">
        <v>2</v>
      </c>
      <c r="S603" s="89">
        <f t="shared" si="196"/>
        <v>0</v>
      </c>
      <c r="T603" s="89">
        <f t="shared" si="197"/>
        <v>0</v>
      </c>
      <c r="U603" s="89">
        <f t="shared" si="198"/>
        <v>0</v>
      </c>
      <c r="V603" s="89">
        <v>1</v>
      </c>
      <c r="W603" s="89">
        <f t="shared" si="199"/>
        <v>0</v>
      </c>
      <c r="X603" s="89">
        <f t="shared" si="191"/>
        <v>1</v>
      </c>
      <c r="Y603" s="71">
        <v>7.2</v>
      </c>
      <c r="Z603" s="85">
        <v>52648</v>
      </c>
      <c r="AA603">
        <v>1</v>
      </c>
      <c r="AB603" s="71">
        <v>0</v>
      </c>
      <c r="AC603" s="71">
        <v>1</v>
      </c>
      <c r="AD603" s="94">
        <v>5909.4560000000001</v>
      </c>
      <c r="AE603" s="79">
        <v>731089</v>
      </c>
      <c r="AF603" s="67">
        <v>60890</v>
      </c>
      <c r="AG603" s="83">
        <v>0</v>
      </c>
      <c r="AH603" s="83">
        <v>0</v>
      </c>
      <c r="AI603" s="94" t="s">
        <v>419</v>
      </c>
      <c r="AJ603" s="93">
        <f t="shared" si="192"/>
        <v>7049.3980000000001</v>
      </c>
      <c r="AK603" s="117">
        <f t="shared" si="193"/>
        <v>0.11577267203153227</v>
      </c>
      <c r="AL603" s="67">
        <v>598</v>
      </c>
      <c r="AM603" s="100">
        <f t="shared" si="194"/>
        <v>0.98209886680899972</v>
      </c>
    </row>
    <row r="604" spans="1:39">
      <c r="A604" s="11">
        <v>2012</v>
      </c>
      <c r="B604" s="141">
        <v>3</v>
      </c>
      <c r="C604">
        <v>4</v>
      </c>
      <c r="D604">
        <f t="shared" si="184"/>
        <v>22</v>
      </c>
      <c r="E604" s="131">
        <f t="shared" si="185"/>
        <v>0.88</v>
      </c>
      <c r="F604">
        <v>4</v>
      </c>
      <c r="G604" s="126">
        <f t="shared" si="186"/>
        <v>32</v>
      </c>
      <c r="H604" s="129">
        <f t="shared" si="187"/>
        <v>0.91428571428571426</v>
      </c>
      <c r="I604">
        <v>12</v>
      </c>
      <c r="J604" s="126">
        <f t="shared" si="188"/>
        <v>8</v>
      </c>
      <c r="K604" s="99">
        <f t="shared" si="189"/>
        <v>0.42105263157894735</v>
      </c>
      <c r="L604" s="97">
        <f>(E604+H604)/2</f>
        <v>0.89714285714285713</v>
      </c>
      <c r="M604" s="119">
        <v>0</v>
      </c>
      <c r="N604" s="70">
        <v>0</v>
      </c>
      <c r="O604" s="71">
        <v>0</v>
      </c>
      <c r="P604" s="71">
        <v>0</v>
      </c>
      <c r="Q604" s="89" t="str">
        <f t="shared" si="195"/>
        <v>000</v>
      </c>
      <c r="R604" s="89">
        <v>0</v>
      </c>
      <c r="S604" s="89">
        <f t="shared" si="196"/>
        <v>0</v>
      </c>
      <c r="T604" s="89">
        <f t="shared" si="197"/>
        <v>1</v>
      </c>
      <c r="U604" s="89">
        <f t="shared" si="198"/>
        <v>0</v>
      </c>
      <c r="V604" s="89">
        <f t="shared" ref="V604:V615" si="202">IF(Q604="011",1,0)</f>
        <v>0</v>
      </c>
      <c r="W604" s="89">
        <f t="shared" si="199"/>
        <v>0</v>
      </c>
      <c r="X604" s="89">
        <f t="shared" si="191"/>
        <v>0</v>
      </c>
      <c r="Y604" s="71">
        <v>8.6999999999999993</v>
      </c>
      <c r="Z604" s="85">
        <v>36066</v>
      </c>
      <c r="AA604">
        <v>1</v>
      </c>
      <c r="AB604" s="71">
        <v>0</v>
      </c>
      <c r="AC604" s="71">
        <v>1</v>
      </c>
      <c r="AD604" s="94">
        <v>14507.37</v>
      </c>
      <c r="AE604" s="79">
        <v>6549634</v>
      </c>
      <c r="AF604" s="67">
        <v>264693</v>
      </c>
      <c r="AG604" s="83">
        <v>8</v>
      </c>
      <c r="AH604" s="83">
        <v>8</v>
      </c>
      <c r="AI604" s="94" t="s">
        <v>420</v>
      </c>
      <c r="AJ604" s="93">
        <f t="shared" si="192"/>
        <v>12996.421</v>
      </c>
      <c r="AK604" s="117">
        <f t="shared" si="193"/>
        <v>4.9099979976803314E-2</v>
      </c>
      <c r="AL604" s="67">
        <v>1899</v>
      </c>
      <c r="AM604" s="100">
        <f t="shared" si="194"/>
        <v>0.71743491516587143</v>
      </c>
    </row>
    <row r="605" spans="1:39">
      <c r="A605" s="11">
        <v>2012</v>
      </c>
      <c r="B605" s="141">
        <v>4</v>
      </c>
      <c r="C605">
        <v>3</v>
      </c>
      <c r="D605">
        <f t="shared" si="184"/>
        <v>23</v>
      </c>
      <c r="E605" s="131">
        <f t="shared" si="185"/>
        <v>0.92</v>
      </c>
      <c r="F605">
        <v>2</v>
      </c>
      <c r="G605" s="126">
        <f t="shared" si="186"/>
        <v>34</v>
      </c>
      <c r="H605" s="129">
        <f t="shared" si="187"/>
        <v>0.97142857142857142</v>
      </c>
      <c r="I605">
        <v>12</v>
      </c>
      <c r="J605" s="126">
        <f t="shared" si="188"/>
        <v>8</v>
      </c>
      <c r="K605" s="99">
        <f t="shared" si="189"/>
        <v>0.42105263157894735</v>
      </c>
      <c r="L605" s="97">
        <f>(E605+H605)/2</f>
        <v>0.94571428571428573</v>
      </c>
      <c r="M605" s="119">
        <v>0</v>
      </c>
      <c r="N605" s="70">
        <v>1</v>
      </c>
      <c r="O605" s="71">
        <v>1</v>
      </c>
      <c r="P605" s="71">
        <v>1</v>
      </c>
      <c r="Q605" s="89" t="str">
        <f t="shared" si="195"/>
        <v>111</v>
      </c>
      <c r="R605" s="89">
        <v>1</v>
      </c>
      <c r="S605" s="89">
        <f t="shared" si="196"/>
        <v>1</v>
      </c>
      <c r="T605" s="89">
        <f t="shared" si="197"/>
        <v>0</v>
      </c>
      <c r="U605" s="89">
        <f t="shared" si="198"/>
        <v>0</v>
      </c>
      <c r="V605" s="89">
        <f t="shared" si="202"/>
        <v>0</v>
      </c>
      <c r="W605" s="89">
        <f t="shared" si="199"/>
        <v>0</v>
      </c>
      <c r="X605" s="89">
        <f t="shared" si="191"/>
        <v>0</v>
      </c>
      <c r="Y605" s="71">
        <v>7.6</v>
      </c>
      <c r="Z605" s="85">
        <v>36149</v>
      </c>
      <c r="AA605">
        <v>1</v>
      </c>
      <c r="AB605" s="71">
        <v>0</v>
      </c>
      <c r="AC605" s="71">
        <v>1</v>
      </c>
      <c r="AD605" s="94">
        <v>3655.7269999999999</v>
      </c>
      <c r="AE605" s="79">
        <v>2950685</v>
      </c>
      <c r="AF605" s="67">
        <v>109226</v>
      </c>
      <c r="AG605" s="83">
        <v>16</v>
      </c>
      <c r="AH605" s="83">
        <v>16</v>
      </c>
      <c r="AI605" s="94" t="s">
        <v>421</v>
      </c>
      <c r="AJ605" s="93">
        <f t="shared" si="192"/>
        <v>8287.7440000000006</v>
      </c>
      <c r="AK605" s="117">
        <f t="shared" si="193"/>
        <v>7.5877025616611429E-2</v>
      </c>
      <c r="AL605" s="67">
        <v>2970</v>
      </c>
      <c r="AM605" s="100">
        <f t="shared" si="194"/>
        <v>2.7191328072070755</v>
      </c>
    </row>
    <row r="606" spans="1:39">
      <c r="A606" s="11">
        <v>2012</v>
      </c>
      <c r="B606" s="141">
        <v>5</v>
      </c>
      <c r="C606">
        <v>7</v>
      </c>
      <c r="D606">
        <f t="shared" si="184"/>
        <v>19</v>
      </c>
      <c r="E606" s="131">
        <f t="shared" si="185"/>
        <v>0.76</v>
      </c>
      <c r="F606">
        <v>5</v>
      </c>
      <c r="G606" s="126">
        <f t="shared" si="186"/>
        <v>31</v>
      </c>
      <c r="H606" s="129">
        <f t="shared" si="187"/>
        <v>0.88571428571428568</v>
      </c>
      <c r="I606">
        <v>7</v>
      </c>
      <c r="J606" s="126">
        <f t="shared" si="188"/>
        <v>13</v>
      </c>
      <c r="K606" s="99">
        <f t="shared" si="189"/>
        <v>0.68421052631578949</v>
      </c>
      <c r="L606" s="97">
        <f>(E606+H606+K606)/3</f>
        <v>0.77664160401002513</v>
      </c>
      <c r="M606" s="119">
        <v>0</v>
      </c>
      <c r="N606" s="70">
        <v>1</v>
      </c>
      <c r="O606" s="71">
        <v>1</v>
      </c>
      <c r="P606" s="71">
        <v>1</v>
      </c>
      <c r="Q606" s="89" t="str">
        <f t="shared" si="195"/>
        <v>111</v>
      </c>
      <c r="R606" s="89">
        <v>1</v>
      </c>
      <c r="S606" s="89">
        <f t="shared" si="196"/>
        <v>1</v>
      </c>
      <c r="T606" s="89">
        <f t="shared" si="197"/>
        <v>0</v>
      </c>
      <c r="U606" s="89">
        <f t="shared" si="198"/>
        <v>0</v>
      </c>
      <c r="V606" s="89">
        <f t="shared" si="202"/>
        <v>0</v>
      </c>
      <c r="W606" s="89">
        <f t="shared" si="199"/>
        <v>0</v>
      </c>
      <c r="X606" s="89">
        <f t="shared" si="191"/>
        <v>0</v>
      </c>
      <c r="Y606" s="71">
        <v>10.9</v>
      </c>
      <c r="Z606" s="85">
        <v>48369</v>
      </c>
      <c r="AA606">
        <v>1</v>
      </c>
      <c r="AB606" s="71">
        <v>0</v>
      </c>
      <c r="AC606" s="71">
        <v>1</v>
      </c>
      <c r="AD606" s="94">
        <v>153528.617</v>
      </c>
      <c r="AE606" s="79">
        <v>38011074</v>
      </c>
      <c r="AF606" s="67">
        <v>2131199</v>
      </c>
      <c r="AG606" s="83">
        <v>12</v>
      </c>
      <c r="AH606" s="83">
        <v>12</v>
      </c>
      <c r="AI606" s="94" t="s">
        <v>422</v>
      </c>
      <c r="AJ606" s="93">
        <f t="shared" si="192"/>
        <v>115178.568</v>
      </c>
      <c r="AK606" s="117">
        <f t="shared" si="193"/>
        <v>5.4044023106242074E-2</v>
      </c>
      <c r="AL606" s="67">
        <v>34150</v>
      </c>
      <c r="AM606" s="100">
        <f t="shared" si="194"/>
        <v>1.6023843855031841</v>
      </c>
    </row>
    <row r="607" spans="1:39">
      <c r="A607" s="11">
        <v>2012</v>
      </c>
      <c r="B607" s="141">
        <v>6</v>
      </c>
      <c r="C607">
        <v>3</v>
      </c>
      <c r="D607">
        <f t="shared" si="184"/>
        <v>23</v>
      </c>
      <c r="E607" s="131">
        <f t="shared" si="185"/>
        <v>0.92</v>
      </c>
      <c r="F607">
        <v>2</v>
      </c>
      <c r="G607" s="126">
        <f t="shared" si="186"/>
        <v>34</v>
      </c>
      <c r="H607" s="129">
        <f t="shared" si="187"/>
        <v>0.97142857142857142</v>
      </c>
      <c r="I607">
        <v>12</v>
      </c>
      <c r="J607" s="126">
        <f t="shared" si="188"/>
        <v>8</v>
      </c>
      <c r="K607" s="99">
        <f t="shared" si="189"/>
        <v>0.42105263157894735</v>
      </c>
      <c r="L607" s="97">
        <f>(E607+H607)/2</f>
        <v>0.94571428571428573</v>
      </c>
      <c r="M607" s="119">
        <v>0</v>
      </c>
      <c r="N607" s="70">
        <v>1</v>
      </c>
      <c r="O607" s="71">
        <v>0</v>
      </c>
      <c r="P607" s="71">
        <v>1</v>
      </c>
      <c r="Q607" s="89" t="str">
        <f t="shared" si="195"/>
        <v>101</v>
      </c>
      <c r="R607" s="89">
        <v>2</v>
      </c>
      <c r="S607" s="89">
        <f t="shared" si="196"/>
        <v>0</v>
      </c>
      <c r="T607" s="89">
        <f t="shared" si="197"/>
        <v>0</v>
      </c>
      <c r="U607" s="89">
        <v>1</v>
      </c>
      <c r="V607" s="89">
        <f t="shared" si="202"/>
        <v>0</v>
      </c>
      <c r="W607" s="89">
        <f t="shared" si="199"/>
        <v>0</v>
      </c>
      <c r="X607" s="89">
        <f t="shared" si="191"/>
        <v>1</v>
      </c>
      <c r="Y607" s="71">
        <v>7.8</v>
      </c>
      <c r="Z607" s="85">
        <v>45089</v>
      </c>
      <c r="AA607">
        <v>1</v>
      </c>
      <c r="AB607" s="71">
        <v>0</v>
      </c>
      <c r="AC607" s="71">
        <v>1</v>
      </c>
      <c r="AD607" s="94">
        <v>15999.53</v>
      </c>
      <c r="AE607" s="79">
        <v>5189867</v>
      </c>
      <c r="AF607" s="67">
        <v>272799</v>
      </c>
      <c r="AG607" s="83">
        <v>8</v>
      </c>
      <c r="AH607" s="83">
        <v>8</v>
      </c>
      <c r="AI607" s="94" t="s">
        <v>423</v>
      </c>
      <c r="AJ607" s="93">
        <f t="shared" si="192"/>
        <v>10262.977000000001</v>
      </c>
      <c r="AK607" s="117">
        <f t="shared" si="193"/>
        <v>3.7621021338054762E-2</v>
      </c>
      <c r="AL607" s="67">
        <v>2491</v>
      </c>
      <c r="AM607" s="100">
        <f t="shared" si="194"/>
        <v>0.91312651439338122</v>
      </c>
    </row>
    <row r="608" spans="1:39">
      <c r="A608" s="11">
        <v>2012</v>
      </c>
      <c r="B608" s="141">
        <v>7</v>
      </c>
      <c r="C608">
        <v>3</v>
      </c>
      <c r="D608">
        <f t="shared" si="184"/>
        <v>23</v>
      </c>
      <c r="E608" s="131">
        <f t="shared" si="185"/>
        <v>0.92</v>
      </c>
      <c r="F608">
        <v>4</v>
      </c>
      <c r="G608" s="126">
        <f t="shared" si="186"/>
        <v>32</v>
      </c>
      <c r="H608" s="129">
        <f t="shared" si="187"/>
        <v>0.91428571428571426</v>
      </c>
      <c r="I608">
        <v>3</v>
      </c>
      <c r="J608" s="126">
        <f t="shared" si="188"/>
        <v>17</v>
      </c>
      <c r="K608" s="99">
        <f t="shared" si="189"/>
        <v>0.89473684210526316</v>
      </c>
      <c r="L608" s="97">
        <f>(E608+H608+K608)/3</f>
        <v>0.90967418546365908</v>
      </c>
      <c r="M608" s="119">
        <v>0</v>
      </c>
      <c r="N608" s="70">
        <v>1</v>
      </c>
      <c r="O608" s="71">
        <v>1</v>
      </c>
      <c r="P608" s="71">
        <v>1</v>
      </c>
      <c r="Q608" s="89" t="str">
        <f t="shared" si="195"/>
        <v>111</v>
      </c>
      <c r="R608" s="89">
        <v>1</v>
      </c>
      <c r="S608" s="89">
        <f t="shared" si="196"/>
        <v>1</v>
      </c>
      <c r="T608" s="89">
        <f t="shared" si="197"/>
        <v>0</v>
      </c>
      <c r="U608" s="89">
        <f t="shared" si="198"/>
        <v>0</v>
      </c>
      <c r="V608" s="89">
        <f t="shared" si="202"/>
        <v>0</v>
      </c>
      <c r="W608" s="89">
        <f t="shared" si="199"/>
        <v>0</v>
      </c>
      <c r="X608" s="89">
        <f t="shared" si="191"/>
        <v>0</v>
      </c>
      <c r="Y608" s="71">
        <v>8</v>
      </c>
      <c r="Z608" s="85">
        <v>65032</v>
      </c>
      <c r="AA608">
        <v>1</v>
      </c>
      <c r="AB608" s="71">
        <v>0</v>
      </c>
      <c r="AC608" s="71">
        <v>1</v>
      </c>
      <c r="AD608" s="94">
        <v>31965.510999999999</v>
      </c>
      <c r="AE608" s="79">
        <v>3593795</v>
      </c>
      <c r="AF608" s="67">
        <v>239462</v>
      </c>
      <c r="AG608" s="83">
        <v>0</v>
      </c>
      <c r="AH608" s="83">
        <v>0</v>
      </c>
      <c r="AI608" s="94" t="s">
        <v>424</v>
      </c>
      <c r="AJ608" s="93">
        <f t="shared" si="192"/>
        <v>15480.865</v>
      </c>
      <c r="AK608" s="117">
        <f t="shared" si="193"/>
        <v>6.4648524609332583E-2</v>
      </c>
      <c r="AL608" s="67">
        <v>316</v>
      </c>
      <c r="AM608" s="100">
        <f t="shared" si="194"/>
        <v>0.13196248256508339</v>
      </c>
    </row>
    <row r="609" spans="1:39">
      <c r="A609" s="11">
        <v>2012</v>
      </c>
      <c r="B609" s="141">
        <v>8</v>
      </c>
      <c r="C609">
        <v>1</v>
      </c>
      <c r="D609">
        <f t="shared" si="184"/>
        <v>25</v>
      </c>
      <c r="E609" s="131">
        <f t="shared" si="185"/>
        <v>1</v>
      </c>
      <c r="F609">
        <v>1</v>
      </c>
      <c r="G609" s="126">
        <f t="shared" si="186"/>
        <v>35</v>
      </c>
      <c r="H609" s="129">
        <f t="shared" si="187"/>
        <v>1</v>
      </c>
      <c r="I609">
        <v>1</v>
      </c>
      <c r="J609" s="126">
        <f t="shared" si="188"/>
        <v>19</v>
      </c>
      <c r="K609" s="99">
        <f t="shared" si="189"/>
        <v>1</v>
      </c>
      <c r="L609" s="97">
        <f>(E609+H609+K609)/3</f>
        <v>1</v>
      </c>
      <c r="M609" s="119">
        <v>0</v>
      </c>
      <c r="N609" s="70">
        <v>1</v>
      </c>
      <c r="O609" s="71">
        <v>1</v>
      </c>
      <c r="P609" s="71">
        <v>1</v>
      </c>
      <c r="Q609" s="89" t="str">
        <f t="shared" si="195"/>
        <v>111</v>
      </c>
      <c r="R609" s="89">
        <v>1</v>
      </c>
      <c r="S609" s="89">
        <f t="shared" si="196"/>
        <v>1</v>
      </c>
      <c r="T609" s="89">
        <f t="shared" si="197"/>
        <v>0</v>
      </c>
      <c r="U609" s="89">
        <f t="shared" si="198"/>
        <v>0</v>
      </c>
      <c r="V609" s="89">
        <f t="shared" si="202"/>
        <v>0</v>
      </c>
      <c r="W609" s="89">
        <f t="shared" si="199"/>
        <v>0</v>
      </c>
      <c r="X609" s="89">
        <f t="shared" si="191"/>
        <v>0</v>
      </c>
      <c r="Y609" s="71">
        <v>7</v>
      </c>
      <c r="Z609" s="85">
        <v>43571</v>
      </c>
      <c r="AA609">
        <v>1</v>
      </c>
      <c r="AB609" s="71">
        <v>0</v>
      </c>
      <c r="AC609" s="71">
        <v>1</v>
      </c>
      <c r="AD609" s="94">
        <v>5796.8530000000001</v>
      </c>
      <c r="AE609" s="79">
        <v>916993</v>
      </c>
      <c r="AF609" s="67">
        <v>60628</v>
      </c>
      <c r="AG609" s="83">
        <v>0</v>
      </c>
      <c r="AH609" s="83">
        <v>0</v>
      </c>
      <c r="AI609" s="94" t="s">
        <v>425</v>
      </c>
      <c r="AJ609" s="93">
        <f t="shared" si="192"/>
        <v>3280.1849999999999</v>
      </c>
      <c r="AK609" s="117">
        <f t="shared" si="193"/>
        <v>5.4103467044929736E-2</v>
      </c>
      <c r="AL609" s="67">
        <v>438</v>
      </c>
      <c r="AM609" s="100">
        <f t="shared" si="194"/>
        <v>0.72243847727122779</v>
      </c>
    </row>
    <row r="610" spans="1:39">
      <c r="A610" s="11">
        <v>2012</v>
      </c>
      <c r="B610" s="141">
        <v>9</v>
      </c>
      <c r="C610">
        <v>1</v>
      </c>
      <c r="D610">
        <f t="shared" si="184"/>
        <v>25</v>
      </c>
      <c r="E610" s="131">
        <f t="shared" si="185"/>
        <v>1</v>
      </c>
      <c r="F610">
        <v>2</v>
      </c>
      <c r="G610" s="126">
        <f t="shared" si="186"/>
        <v>34</v>
      </c>
      <c r="H610" s="129">
        <f t="shared" si="187"/>
        <v>0.97142857142857142</v>
      </c>
      <c r="I610">
        <v>1</v>
      </c>
      <c r="J610" s="126">
        <f t="shared" si="188"/>
        <v>19</v>
      </c>
      <c r="K610" s="99">
        <f t="shared" si="189"/>
        <v>1</v>
      </c>
      <c r="L610" s="97">
        <f>(E610+H610+K610)/3</f>
        <v>0.99047619047619051</v>
      </c>
      <c r="M610" s="119">
        <v>0</v>
      </c>
      <c r="N610" s="70">
        <v>0</v>
      </c>
      <c r="O610" s="71">
        <v>0</v>
      </c>
      <c r="P610" s="71">
        <v>0</v>
      </c>
      <c r="Q610" s="89" t="str">
        <f t="shared" si="195"/>
        <v>000</v>
      </c>
      <c r="R610" s="89">
        <v>0</v>
      </c>
      <c r="S610" s="89">
        <f t="shared" si="196"/>
        <v>0</v>
      </c>
      <c r="T610" s="89">
        <f t="shared" si="197"/>
        <v>1</v>
      </c>
      <c r="U610" s="89">
        <f t="shared" si="198"/>
        <v>0</v>
      </c>
      <c r="V610" s="89">
        <f t="shared" si="202"/>
        <v>0</v>
      </c>
      <c r="W610" s="89">
        <f t="shared" si="199"/>
        <v>0</v>
      </c>
      <c r="X610" s="89">
        <f t="shared" si="191"/>
        <v>0</v>
      </c>
      <c r="Y610" s="71">
        <v>9.6</v>
      </c>
      <c r="Z610" s="85">
        <v>41000</v>
      </c>
      <c r="AA610">
        <v>1</v>
      </c>
      <c r="AB610" s="71">
        <v>0</v>
      </c>
      <c r="AC610" s="71">
        <v>1</v>
      </c>
      <c r="AD610" s="94">
        <v>38171.048999999999</v>
      </c>
      <c r="AE610" s="79">
        <v>19344156</v>
      </c>
      <c r="AF610" s="67">
        <v>764136</v>
      </c>
      <c r="AG610" s="83">
        <v>8</v>
      </c>
      <c r="AH610" s="83">
        <v>8</v>
      </c>
      <c r="AI610" s="94" t="s">
        <v>426</v>
      </c>
      <c r="AJ610" s="93">
        <f t="shared" si="192"/>
        <v>32997.012000000002</v>
      </c>
      <c r="AK610" s="117">
        <f t="shared" si="193"/>
        <v>4.3182119413298158E-2</v>
      </c>
      <c r="AL610" s="67">
        <v>6630</v>
      </c>
      <c r="AM610" s="100">
        <f t="shared" si="194"/>
        <v>0.86764659694085877</v>
      </c>
    </row>
    <row r="611" spans="1:39">
      <c r="A611" s="11">
        <v>2012</v>
      </c>
      <c r="B611" s="141">
        <v>10</v>
      </c>
      <c r="C611">
        <v>1</v>
      </c>
      <c r="D611">
        <f t="shared" si="184"/>
        <v>25</v>
      </c>
      <c r="E611" s="131">
        <f t="shared" si="185"/>
        <v>1</v>
      </c>
      <c r="F611">
        <v>1</v>
      </c>
      <c r="G611" s="126">
        <f t="shared" si="186"/>
        <v>35</v>
      </c>
      <c r="H611" s="129">
        <f t="shared" si="187"/>
        <v>1</v>
      </c>
      <c r="I611">
        <v>1</v>
      </c>
      <c r="J611" s="126">
        <f t="shared" si="188"/>
        <v>19</v>
      </c>
      <c r="K611" s="99">
        <f t="shared" si="189"/>
        <v>1</v>
      </c>
      <c r="L611" s="97">
        <f>(E611+H611+K611)/3</f>
        <v>1</v>
      </c>
      <c r="M611" s="119">
        <v>0</v>
      </c>
      <c r="N611" s="70">
        <v>0</v>
      </c>
      <c r="O611" s="71">
        <v>0</v>
      </c>
      <c r="P611" s="71">
        <v>0</v>
      </c>
      <c r="Q611" s="89" t="str">
        <f t="shared" si="195"/>
        <v>000</v>
      </c>
      <c r="R611" s="89">
        <v>0</v>
      </c>
      <c r="S611" s="89">
        <f t="shared" si="196"/>
        <v>0</v>
      </c>
      <c r="T611" s="89">
        <f t="shared" si="197"/>
        <v>1</v>
      </c>
      <c r="U611" s="89">
        <f t="shared" si="198"/>
        <v>0</v>
      </c>
      <c r="V611" s="89">
        <f t="shared" si="202"/>
        <v>0</v>
      </c>
      <c r="W611" s="89">
        <f t="shared" si="199"/>
        <v>0</v>
      </c>
      <c r="X611" s="89">
        <f t="shared" si="191"/>
        <v>0</v>
      </c>
      <c r="Y611" s="71">
        <v>9.1999999999999993</v>
      </c>
      <c r="Z611" s="85">
        <v>36863</v>
      </c>
      <c r="AA611">
        <v>1</v>
      </c>
      <c r="AB611" s="71">
        <v>0</v>
      </c>
      <c r="AC611" s="71">
        <v>1</v>
      </c>
      <c r="AD611" s="94">
        <v>13400.513999999999</v>
      </c>
      <c r="AE611" s="79">
        <v>9914668</v>
      </c>
      <c r="AF611" s="67">
        <v>439058</v>
      </c>
      <c r="AG611" s="83">
        <v>0</v>
      </c>
      <c r="AH611" s="83">
        <v>0</v>
      </c>
      <c r="AI611" s="94" t="s">
        <v>427</v>
      </c>
      <c r="AJ611" s="93">
        <f t="shared" si="192"/>
        <v>16715.216</v>
      </c>
      <c r="AK611" s="117">
        <f t="shared" si="193"/>
        <v>3.807063303709305E-2</v>
      </c>
      <c r="AL611" s="67">
        <v>4548</v>
      </c>
      <c r="AM611" s="100">
        <f t="shared" si="194"/>
        <v>1.0358540329523662</v>
      </c>
    </row>
    <row r="612" spans="1:39">
      <c r="A612" s="11">
        <v>2012</v>
      </c>
      <c r="B612" s="141">
        <v>11</v>
      </c>
      <c r="C612">
        <v>3</v>
      </c>
      <c r="D612">
        <f t="shared" si="184"/>
        <v>23</v>
      </c>
      <c r="E612" s="131">
        <f t="shared" si="185"/>
        <v>0.92</v>
      </c>
      <c r="F612">
        <v>2</v>
      </c>
      <c r="G612" s="126">
        <f t="shared" si="186"/>
        <v>34</v>
      </c>
      <c r="H612" s="129">
        <f t="shared" si="187"/>
        <v>0.97142857142857142</v>
      </c>
      <c r="I612">
        <v>3</v>
      </c>
      <c r="J612" s="126">
        <f t="shared" si="188"/>
        <v>17</v>
      </c>
      <c r="K612" s="99">
        <f t="shared" si="189"/>
        <v>0.89473684210526316</v>
      </c>
      <c r="L612" s="97">
        <f>(E612+H612+K612)/3</f>
        <v>0.92872180451127828</v>
      </c>
      <c r="M612" s="119">
        <v>0</v>
      </c>
      <c r="N612" s="70">
        <v>1</v>
      </c>
      <c r="O612" s="71">
        <v>1</v>
      </c>
      <c r="P612" s="71">
        <v>1</v>
      </c>
      <c r="Q612" s="89" t="str">
        <f t="shared" si="195"/>
        <v>111</v>
      </c>
      <c r="R612" s="89">
        <v>1</v>
      </c>
      <c r="S612" s="89">
        <f t="shared" si="196"/>
        <v>1</v>
      </c>
      <c r="T612" s="89">
        <f t="shared" si="197"/>
        <v>0</v>
      </c>
      <c r="U612" s="89">
        <f t="shared" si="198"/>
        <v>0</v>
      </c>
      <c r="V612" s="89">
        <f t="shared" si="202"/>
        <v>0</v>
      </c>
      <c r="W612" s="89">
        <f t="shared" si="199"/>
        <v>0</v>
      </c>
      <c r="X612" s="89">
        <f t="shared" si="191"/>
        <v>0</v>
      </c>
      <c r="Y612" s="71">
        <v>6.5</v>
      </c>
      <c r="Z612" s="85">
        <v>44428</v>
      </c>
      <c r="AA612">
        <v>1</v>
      </c>
      <c r="AB612" s="71">
        <v>0</v>
      </c>
      <c r="AC612" s="71">
        <v>1</v>
      </c>
      <c r="AD612" s="94">
        <v>8398.0120000000006</v>
      </c>
      <c r="AE612" s="79">
        <v>1391820</v>
      </c>
      <c r="AF612" s="67">
        <v>72532</v>
      </c>
      <c r="AG612" s="83">
        <v>0</v>
      </c>
      <c r="AH612" s="83">
        <v>0</v>
      </c>
      <c r="AI612" s="94" t="s">
        <v>428</v>
      </c>
      <c r="AJ612" s="93">
        <f t="shared" si="192"/>
        <v>5516.1459999999997</v>
      </c>
      <c r="AK612" s="117">
        <f t="shared" si="193"/>
        <v>7.6051204985385756E-2</v>
      </c>
      <c r="AL612" s="67">
        <v>425</v>
      </c>
      <c r="AM612" s="100">
        <f t="shared" si="194"/>
        <v>0.5859482711079248</v>
      </c>
    </row>
    <row r="613" spans="1:39">
      <c r="A613" s="11">
        <v>2012</v>
      </c>
      <c r="B613" s="141">
        <v>12</v>
      </c>
      <c r="C613">
        <v>2</v>
      </c>
      <c r="D613">
        <f t="shared" si="184"/>
        <v>24</v>
      </c>
      <c r="E613" s="131">
        <f t="shared" si="185"/>
        <v>0.96</v>
      </c>
      <c r="F613">
        <v>2</v>
      </c>
      <c r="G613" s="126">
        <f t="shared" si="186"/>
        <v>34</v>
      </c>
      <c r="H613" s="129">
        <f t="shared" si="187"/>
        <v>0.97142857142857142</v>
      </c>
      <c r="I613">
        <v>12</v>
      </c>
      <c r="J613" s="126">
        <f t="shared" si="188"/>
        <v>8</v>
      </c>
      <c r="K613" s="99">
        <f t="shared" si="189"/>
        <v>0.42105263157894735</v>
      </c>
      <c r="L613" s="97">
        <f>(E613+H613)/2</f>
        <v>0.96571428571428575</v>
      </c>
      <c r="M613" s="119">
        <v>0</v>
      </c>
      <c r="N613" s="70">
        <v>0</v>
      </c>
      <c r="O613" s="71">
        <v>0</v>
      </c>
      <c r="P613" s="71">
        <v>0</v>
      </c>
      <c r="Q613" s="89" t="str">
        <f t="shared" si="195"/>
        <v>000</v>
      </c>
      <c r="R613" s="89">
        <v>0</v>
      </c>
      <c r="S613" s="89">
        <f t="shared" si="196"/>
        <v>0</v>
      </c>
      <c r="T613" s="89">
        <f t="shared" si="197"/>
        <v>1</v>
      </c>
      <c r="U613" s="89">
        <f t="shared" si="198"/>
        <v>0</v>
      </c>
      <c r="V613" s="89">
        <f t="shared" si="202"/>
        <v>0</v>
      </c>
      <c r="W613" s="89">
        <f t="shared" si="199"/>
        <v>0</v>
      </c>
      <c r="X613" s="89">
        <f t="shared" si="191"/>
        <v>0</v>
      </c>
      <c r="Y613" s="71">
        <v>8.1</v>
      </c>
      <c r="Z613" s="85">
        <v>34695</v>
      </c>
      <c r="AA613">
        <v>1</v>
      </c>
      <c r="AB613" s="71">
        <v>0</v>
      </c>
      <c r="AC613" s="71">
        <v>1</v>
      </c>
      <c r="AD613" s="94">
        <v>3945.6149999999998</v>
      </c>
      <c r="AE613" s="79">
        <v>1595911</v>
      </c>
      <c r="AF613" s="67">
        <v>58105</v>
      </c>
      <c r="AG613" s="83">
        <v>0</v>
      </c>
      <c r="AH613" s="83">
        <v>0</v>
      </c>
      <c r="AI613" s="94" t="s">
        <v>429</v>
      </c>
      <c r="AJ613" s="93">
        <f t="shared" si="192"/>
        <v>3374.2910000000002</v>
      </c>
      <c r="AK613" s="117">
        <f t="shared" si="193"/>
        <v>5.80723001462869E-2</v>
      </c>
      <c r="AL613" s="67">
        <v>3624</v>
      </c>
      <c r="AM613" s="100">
        <f t="shared" si="194"/>
        <v>6.236984768952758</v>
      </c>
    </row>
    <row r="614" spans="1:39">
      <c r="A614" s="11">
        <v>2012</v>
      </c>
      <c r="B614" s="141">
        <v>13</v>
      </c>
      <c r="C614">
        <v>6</v>
      </c>
      <c r="D614">
        <f t="shared" si="184"/>
        <v>20</v>
      </c>
      <c r="E614" s="131">
        <f t="shared" si="185"/>
        <v>0.8</v>
      </c>
      <c r="F614">
        <v>6</v>
      </c>
      <c r="G614" s="126">
        <f t="shared" si="186"/>
        <v>30</v>
      </c>
      <c r="H614" s="129">
        <f t="shared" si="187"/>
        <v>0.8571428571428571</v>
      </c>
      <c r="I614">
        <v>6</v>
      </c>
      <c r="J614" s="126">
        <f t="shared" si="188"/>
        <v>14</v>
      </c>
      <c r="K614" s="99">
        <f t="shared" si="189"/>
        <v>0.73684210526315785</v>
      </c>
      <c r="L614" s="97">
        <f>(E614+H614+K614)/3</f>
        <v>0.7979949874686717</v>
      </c>
      <c r="M614" s="119">
        <v>0</v>
      </c>
      <c r="N614" s="70">
        <v>1</v>
      </c>
      <c r="O614" s="71">
        <v>1</v>
      </c>
      <c r="P614" s="71">
        <v>1</v>
      </c>
      <c r="Q614" s="89" t="str">
        <f t="shared" si="195"/>
        <v>111</v>
      </c>
      <c r="R614" s="89">
        <v>1</v>
      </c>
      <c r="S614" s="89">
        <f t="shared" si="196"/>
        <v>1</v>
      </c>
      <c r="T614" s="89">
        <f t="shared" si="197"/>
        <v>0</v>
      </c>
      <c r="U614" s="89">
        <f t="shared" si="198"/>
        <v>0</v>
      </c>
      <c r="V614" s="89">
        <f t="shared" si="202"/>
        <v>0</v>
      </c>
      <c r="W614" s="89">
        <f t="shared" si="199"/>
        <v>0</v>
      </c>
      <c r="X614" s="89">
        <f t="shared" si="191"/>
        <v>0</v>
      </c>
      <c r="Y614" s="71">
        <v>9.4</v>
      </c>
      <c r="Z614" s="85">
        <v>45654</v>
      </c>
      <c r="AA614">
        <v>1</v>
      </c>
      <c r="AB614" s="71">
        <v>0</v>
      </c>
      <c r="AC614" s="71">
        <v>1</v>
      </c>
      <c r="AD614" s="94">
        <v>64301.764999999999</v>
      </c>
      <c r="AE614" s="79">
        <v>12870798</v>
      </c>
      <c r="AF614" s="67">
        <v>711370</v>
      </c>
      <c r="AG614" s="83">
        <v>0</v>
      </c>
      <c r="AH614" s="83">
        <v>0</v>
      </c>
      <c r="AI614" s="94" t="s">
        <v>430</v>
      </c>
      <c r="AJ614" s="93">
        <f t="shared" si="192"/>
        <v>36257.762000000002</v>
      </c>
      <c r="AK614" s="117">
        <f t="shared" si="193"/>
        <v>5.0968921939356454E-2</v>
      </c>
      <c r="AL614" s="67">
        <v>6114</v>
      </c>
      <c r="AM614" s="100">
        <f t="shared" si="194"/>
        <v>0.85946834980389963</v>
      </c>
    </row>
    <row r="615" spans="1:39">
      <c r="A615" s="11">
        <v>2012</v>
      </c>
      <c r="B615" s="141">
        <v>14</v>
      </c>
      <c r="C615">
        <v>1</v>
      </c>
      <c r="D615">
        <f t="shared" si="184"/>
        <v>25</v>
      </c>
      <c r="E615" s="131">
        <f t="shared" si="185"/>
        <v>1</v>
      </c>
      <c r="F615">
        <v>1</v>
      </c>
      <c r="G615" s="126">
        <f t="shared" si="186"/>
        <v>35</v>
      </c>
      <c r="H615" s="129">
        <f t="shared" si="187"/>
        <v>1</v>
      </c>
      <c r="I615">
        <v>12</v>
      </c>
      <c r="J615" s="126">
        <f t="shared" si="188"/>
        <v>8</v>
      </c>
      <c r="K615" s="99">
        <f t="shared" si="189"/>
        <v>0.42105263157894735</v>
      </c>
      <c r="L615" s="97">
        <f>(E615+H615)/2</f>
        <v>1</v>
      </c>
      <c r="M615" s="119">
        <v>0</v>
      </c>
      <c r="N615" s="70">
        <v>0</v>
      </c>
      <c r="O615" s="71">
        <v>0</v>
      </c>
      <c r="P615" s="71">
        <v>0</v>
      </c>
      <c r="Q615" s="89" t="str">
        <f t="shared" si="195"/>
        <v>000</v>
      </c>
      <c r="R615" s="89">
        <v>0</v>
      </c>
      <c r="S615" s="89">
        <f t="shared" si="196"/>
        <v>0</v>
      </c>
      <c r="T615" s="89">
        <f t="shared" si="197"/>
        <v>1</v>
      </c>
      <c r="U615" s="89">
        <f t="shared" si="198"/>
        <v>0</v>
      </c>
      <c r="V615" s="89">
        <f t="shared" si="202"/>
        <v>0</v>
      </c>
      <c r="W615" s="89">
        <f t="shared" si="199"/>
        <v>0</v>
      </c>
      <c r="X615" s="89">
        <f t="shared" si="191"/>
        <v>0</v>
      </c>
      <c r="Y615" s="71">
        <v>8.6999999999999993</v>
      </c>
      <c r="Z615" s="85">
        <v>38816</v>
      </c>
      <c r="AA615">
        <v>1</v>
      </c>
      <c r="AB615" s="71">
        <v>0</v>
      </c>
      <c r="AC615" s="71">
        <v>1</v>
      </c>
      <c r="AD615" s="94">
        <v>22511.518</v>
      </c>
      <c r="AE615" s="79">
        <v>6537743</v>
      </c>
      <c r="AF615" s="67">
        <v>299996</v>
      </c>
      <c r="AG615" s="83">
        <v>0</v>
      </c>
      <c r="AH615" s="83">
        <v>0</v>
      </c>
      <c r="AI615" s="94" t="s">
        <v>431</v>
      </c>
      <c r="AJ615" s="93">
        <f t="shared" si="192"/>
        <v>16289.491</v>
      </c>
      <c r="AK615" s="117">
        <f t="shared" si="193"/>
        <v>5.429902732036427E-2</v>
      </c>
      <c r="AL615" s="67">
        <v>4248</v>
      </c>
      <c r="AM615" s="100">
        <f t="shared" si="194"/>
        <v>1.4160188802517368</v>
      </c>
    </row>
    <row r="616" spans="1:39">
      <c r="A616" s="11">
        <v>2012</v>
      </c>
      <c r="B616" s="141">
        <v>15</v>
      </c>
      <c r="C616">
        <v>1</v>
      </c>
      <c r="D616">
        <f t="shared" si="184"/>
        <v>25</v>
      </c>
      <c r="E616" s="131">
        <f t="shared" si="185"/>
        <v>1</v>
      </c>
      <c r="F616">
        <v>1</v>
      </c>
      <c r="G616" s="126">
        <f t="shared" si="186"/>
        <v>35</v>
      </c>
      <c r="H616" s="129">
        <f t="shared" si="187"/>
        <v>1</v>
      </c>
      <c r="I616">
        <v>1</v>
      </c>
      <c r="J616" s="126">
        <f t="shared" si="188"/>
        <v>19</v>
      </c>
      <c r="K616" s="99">
        <f t="shared" si="189"/>
        <v>1</v>
      </c>
      <c r="L616" s="97">
        <f>(E616+H616+K616)/3</f>
        <v>1</v>
      </c>
      <c r="M616" s="119">
        <v>0</v>
      </c>
      <c r="N616" s="70">
        <v>0</v>
      </c>
      <c r="O616" s="71">
        <v>0</v>
      </c>
      <c r="P616" s="71">
        <v>1</v>
      </c>
      <c r="Q616" s="89" t="str">
        <f t="shared" si="195"/>
        <v>001</v>
      </c>
      <c r="R616" s="89">
        <v>2</v>
      </c>
      <c r="S616" s="89">
        <f t="shared" si="196"/>
        <v>0</v>
      </c>
      <c r="T616" s="89">
        <f t="shared" si="197"/>
        <v>0</v>
      </c>
      <c r="U616" s="89">
        <f t="shared" si="198"/>
        <v>0</v>
      </c>
      <c r="V616" s="89">
        <v>1</v>
      </c>
      <c r="W616" s="89">
        <f t="shared" si="199"/>
        <v>0</v>
      </c>
      <c r="X616" s="89">
        <f t="shared" si="191"/>
        <v>1</v>
      </c>
      <c r="Y616" s="71">
        <v>5.4</v>
      </c>
      <c r="Z616" s="85">
        <v>42580</v>
      </c>
      <c r="AA616">
        <v>1</v>
      </c>
      <c r="AB616" s="71">
        <v>0</v>
      </c>
      <c r="AC616" s="71">
        <v>1</v>
      </c>
      <c r="AD616" s="94">
        <v>6166.08</v>
      </c>
      <c r="AE616" s="79">
        <v>3076310</v>
      </c>
      <c r="AF616" s="67">
        <v>158246</v>
      </c>
      <c r="AG616" s="83">
        <v>0</v>
      </c>
      <c r="AH616" s="83">
        <v>0</v>
      </c>
      <c r="AI616" s="94" t="s">
        <v>432</v>
      </c>
      <c r="AJ616" s="93">
        <f t="shared" si="192"/>
        <v>7932.4939999999997</v>
      </c>
      <c r="AK616" s="117">
        <f t="shared" si="193"/>
        <v>5.0127611440415554E-2</v>
      </c>
      <c r="AL616" s="67">
        <v>10859</v>
      </c>
      <c r="AM616" s="100">
        <f t="shared" si="194"/>
        <v>6.8621007797985412</v>
      </c>
    </row>
    <row r="617" spans="1:39">
      <c r="A617" s="11">
        <v>2012</v>
      </c>
      <c r="B617" s="141">
        <v>16</v>
      </c>
      <c r="C617">
        <v>2</v>
      </c>
      <c r="D617">
        <f t="shared" si="184"/>
        <v>24</v>
      </c>
      <c r="E617" s="131">
        <f t="shared" si="185"/>
        <v>0.96</v>
      </c>
      <c r="F617">
        <v>2</v>
      </c>
      <c r="G617" s="126">
        <f t="shared" si="186"/>
        <v>34</v>
      </c>
      <c r="H617" s="129">
        <f t="shared" si="187"/>
        <v>0.97142857142857142</v>
      </c>
      <c r="I617">
        <v>12</v>
      </c>
      <c r="J617" s="126">
        <f t="shared" si="188"/>
        <v>8</v>
      </c>
      <c r="K617" s="99">
        <f t="shared" si="189"/>
        <v>0.42105263157894735</v>
      </c>
      <c r="L617" s="97">
        <f>(E617+H617)/2</f>
        <v>0.96571428571428575</v>
      </c>
      <c r="M617" s="119">
        <v>0</v>
      </c>
      <c r="N617" s="70">
        <v>0</v>
      </c>
      <c r="O617" s="71">
        <v>0</v>
      </c>
      <c r="P617" s="71">
        <v>0</v>
      </c>
      <c r="Q617" s="89" t="str">
        <f t="shared" si="195"/>
        <v>000</v>
      </c>
      <c r="R617" s="89">
        <v>0</v>
      </c>
      <c r="S617" s="89">
        <f t="shared" si="196"/>
        <v>0</v>
      </c>
      <c r="T617" s="89">
        <f t="shared" si="197"/>
        <v>1</v>
      </c>
      <c r="U617" s="89">
        <f t="shared" si="198"/>
        <v>0</v>
      </c>
      <c r="V617" s="89">
        <f t="shared" ref="V617:V627" si="203">IF(Q617="011",1,0)</f>
        <v>0</v>
      </c>
      <c r="W617" s="89">
        <f t="shared" si="199"/>
        <v>0</v>
      </c>
      <c r="X617" s="89">
        <f t="shared" si="191"/>
        <v>0</v>
      </c>
      <c r="Y617" s="71">
        <v>6.1</v>
      </c>
      <c r="Z617" s="85">
        <v>44811</v>
      </c>
      <c r="AA617">
        <v>1</v>
      </c>
      <c r="AB617" s="71">
        <v>0</v>
      </c>
      <c r="AC617" s="71">
        <v>1</v>
      </c>
      <c r="AD617" s="94">
        <v>6860.0940000000001</v>
      </c>
      <c r="AE617" s="79">
        <v>2885262</v>
      </c>
      <c r="AF617" s="67">
        <v>140964</v>
      </c>
      <c r="AG617" s="83">
        <v>0</v>
      </c>
      <c r="AH617" s="83">
        <v>0</v>
      </c>
      <c r="AI617" s="94" t="s">
        <v>433</v>
      </c>
      <c r="AJ617" s="93">
        <f t="shared" si="192"/>
        <v>7418.3410000000003</v>
      </c>
      <c r="AK617" s="117">
        <f t="shared" si="193"/>
        <v>5.2625783888084907E-2</v>
      </c>
      <c r="AL617" s="67">
        <v>5643</v>
      </c>
      <c r="AM617" s="100">
        <f t="shared" si="194"/>
        <v>4.0031497403592411</v>
      </c>
    </row>
    <row r="618" spans="1:39">
      <c r="A618" s="11">
        <v>2012</v>
      </c>
      <c r="B618" s="141">
        <v>17</v>
      </c>
      <c r="C618">
        <v>4</v>
      </c>
      <c r="D618">
        <f t="shared" si="184"/>
        <v>22</v>
      </c>
      <c r="E618" s="131">
        <f t="shared" si="185"/>
        <v>0.88</v>
      </c>
      <c r="F618">
        <v>3</v>
      </c>
      <c r="G618" s="126">
        <f t="shared" si="186"/>
        <v>33</v>
      </c>
      <c r="H618" s="129">
        <f t="shared" si="187"/>
        <v>0.94285714285714284</v>
      </c>
      <c r="I618">
        <v>12</v>
      </c>
      <c r="J618" s="126">
        <f t="shared" si="188"/>
        <v>8</v>
      </c>
      <c r="K618" s="99">
        <f t="shared" si="189"/>
        <v>0.42105263157894735</v>
      </c>
      <c r="L618" s="97">
        <f>(E618+H618)/2</f>
        <v>0.91142857142857148</v>
      </c>
      <c r="M618" s="119">
        <v>0</v>
      </c>
      <c r="N618" s="70">
        <v>1</v>
      </c>
      <c r="O618" s="71">
        <v>1</v>
      </c>
      <c r="P618" s="71">
        <v>0</v>
      </c>
      <c r="Q618" s="89" t="str">
        <f t="shared" si="195"/>
        <v>110</v>
      </c>
      <c r="R618" s="89">
        <v>2</v>
      </c>
      <c r="S618" s="89">
        <f t="shared" si="196"/>
        <v>0</v>
      </c>
      <c r="T618" s="89">
        <f t="shared" si="197"/>
        <v>0</v>
      </c>
      <c r="U618" s="89">
        <v>1</v>
      </c>
      <c r="V618" s="89">
        <f t="shared" si="203"/>
        <v>0</v>
      </c>
      <c r="W618" s="89">
        <f t="shared" si="199"/>
        <v>0</v>
      </c>
      <c r="X618" s="89">
        <f t="shared" si="191"/>
        <v>1</v>
      </c>
      <c r="Y618" s="71">
        <v>8.8000000000000007</v>
      </c>
      <c r="Z618" s="85">
        <v>35577</v>
      </c>
      <c r="AA618">
        <v>1</v>
      </c>
      <c r="AB618" s="71">
        <v>0</v>
      </c>
      <c r="AC618" s="71">
        <v>1</v>
      </c>
      <c r="AD618" s="94">
        <v>15103.514999999999</v>
      </c>
      <c r="AE618" s="79">
        <v>4384799</v>
      </c>
      <c r="AF618" s="67">
        <v>177046</v>
      </c>
      <c r="AG618" s="83">
        <v>0</v>
      </c>
      <c r="AH618" s="83">
        <v>0</v>
      </c>
      <c r="AI618" s="94" t="s">
        <v>434</v>
      </c>
      <c r="AJ618" s="93">
        <f t="shared" si="192"/>
        <v>10619.106</v>
      </c>
      <c r="AK618" s="117">
        <f t="shared" si="193"/>
        <v>5.997936129593439E-2</v>
      </c>
      <c r="AL618" s="67">
        <v>2167</v>
      </c>
      <c r="AM618" s="100">
        <f t="shared" si="194"/>
        <v>1.2239756899336895</v>
      </c>
    </row>
    <row r="619" spans="1:39">
      <c r="A619" s="11">
        <v>2012</v>
      </c>
      <c r="B619" s="141">
        <v>18</v>
      </c>
      <c r="C619">
        <v>3</v>
      </c>
      <c r="D619">
        <f t="shared" si="184"/>
        <v>23</v>
      </c>
      <c r="E619" s="131">
        <f t="shared" si="185"/>
        <v>0.92</v>
      </c>
      <c r="F619">
        <v>3</v>
      </c>
      <c r="G619" s="126">
        <f t="shared" si="186"/>
        <v>33</v>
      </c>
      <c r="H619" s="129">
        <f t="shared" si="187"/>
        <v>0.94285714285714284</v>
      </c>
      <c r="I619">
        <v>3</v>
      </c>
      <c r="J619" s="126">
        <f t="shared" si="188"/>
        <v>17</v>
      </c>
      <c r="K619" s="99">
        <f t="shared" si="189"/>
        <v>0.89473684210526316</v>
      </c>
      <c r="L619" s="97">
        <f t="shared" ref="L619:L627" si="204">(E619+H619+K619)/3</f>
        <v>0.91919799498746879</v>
      </c>
      <c r="M619" s="119">
        <v>0</v>
      </c>
      <c r="N619" s="70">
        <v>0</v>
      </c>
      <c r="O619" s="71">
        <v>0</v>
      </c>
      <c r="P619" s="71">
        <v>0</v>
      </c>
      <c r="Q619" s="89" t="str">
        <f t="shared" si="195"/>
        <v>000</v>
      </c>
      <c r="R619" s="89">
        <v>0</v>
      </c>
      <c r="S619" s="89">
        <f t="shared" si="196"/>
        <v>0</v>
      </c>
      <c r="T619" s="89">
        <f t="shared" si="197"/>
        <v>1</v>
      </c>
      <c r="U619" s="89">
        <f t="shared" si="198"/>
        <v>0</v>
      </c>
      <c r="V619" s="89">
        <f t="shared" si="203"/>
        <v>0</v>
      </c>
      <c r="W619" s="89">
        <f t="shared" si="199"/>
        <v>0</v>
      </c>
      <c r="X619" s="89">
        <f t="shared" si="191"/>
        <v>0</v>
      </c>
      <c r="Y619" s="71">
        <v>6.9</v>
      </c>
      <c r="Z619" s="85">
        <v>40019</v>
      </c>
      <c r="AA619">
        <v>1</v>
      </c>
      <c r="AB619" s="71">
        <v>0</v>
      </c>
      <c r="AC619" s="71">
        <v>1</v>
      </c>
      <c r="AD619" s="94">
        <v>18728.928</v>
      </c>
      <c r="AE619" s="79">
        <v>4603429</v>
      </c>
      <c r="AF619" s="67">
        <v>241378</v>
      </c>
      <c r="AG619" s="83">
        <v>12</v>
      </c>
      <c r="AH619" s="83">
        <v>12</v>
      </c>
      <c r="AI619" s="94" t="s">
        <v>435</v>
      </c>
      <c r="AJ619" s="93">
        <f t="shared" si="192"/>
        <v>8994.0529999999999</v>
      </c>
      <c r="AK619" s="117">
        <f t="shared" si="193"/>
        <v>3.726127898980023E-2</v>
      </c>
      <c r="AL619" s="67">
        <v>2137</v>
      </c>
      <c r="AM619" s="100">
        <f t="shared" si="194"/>
        <v>0.8853333775240495</v>
      </c>
    </row>
    <row r="620" spans="1:39">
      <c r="A620" s="11">
        <v>2012</v>
      </c>
      <c r="B620" s="141">
        <v>19</v>
      </c>
      <c r="C620">
        <v>3</v>
      </c>
      <c r="D620">
        <f t="shared" si="184"/>
        <v>23</v>
      </c>
      <c r="E620" s="131">
        <f t="shared" si="185"/>
        <v>0.92</v>
      </c>
      <c r="F620">
        <v>3</v>
      </c>
      <c r="G620" s="126">
        <f t="shared" si="186"/>
        <v>33</v>
      </c>
      <c r="H620" s="129">
        <f t="shared" si="187"/>
        <v>0.94285714285714284</v>
      </c>
      <c r="I620">
        <v>2</v>
      </c>
      <c r="J620" s="126">
        <f t="shared" si="188"/>
        <v>18</v>
      </c>
      <c r="K620" s="99">
        <f t="shared" si="189"/>
        <v>0.94736842105263153</v>
      </c>
      <c r="L620" s="97">
        <f t="shared" si="204"/>
        <v>0.93674185463659143</v>
      </c>
      <c r="M620" s="119">
        <v>0</v>
      </c>
      <c r="N620" s="70">
        <v>0</v>
      </c>
      <c r="O620" s="71">
        <v>0</v>
      </c>
      <c r="P620" s="71">
        <v>0</v>
      </c>
      <c r="Q620" s="89" t="str">
        <f t="shared" si="195"/>
        <v>000</v>
      </c>
      <c r="R620" s="89">
        <v>0</v>
      </c>
      <c r="S620" s="89">
        <f t="shared" si="196"/>
        <v>0</v>
      </c>
      <c r="T620" s="89">
        <f t="shared" si="197"/>
        <v>1</v>
      </c>
      <c r="U620" s="89">
        <f t="shared" si="198"/>
        <v>0</v>
      </c>
      <c r="V620" s="89">
        <f t="shared" si="203"/>
        <v>0</v>
      </c>
      <c r="W620" s="89">
        <f t="shared" si="199"/>
        <v>0</v>
      </c>
      <c r="X620" s="89">
        <f t="shared" si="191"/>
        <v>0</v>
      </c>
      <c r="Y620" s="71">
        <v>7</v>
      </c>
      <c r="Z620" s="85">
        <v>39791</v>
      </c>
      <c r="AA620">
        <v>1</v>
      </c>
      <c r="AB620" s="71">
        <v>0</v>
      </c>
      <c r="AC620" s="71">
        <v>1</v>
      </c>
      <c r="AD620" s="94">
        <v>5605.6059999999998</v>
      </c>
      <c r="AE620" s="79">
        <v>1328895</v>
      </c>
      <c r="AF620" s="67">
        <v>52580</v>
      </c>
      <c r="AG620" s="83">
        <v>8</v>
      </c>
      <c r="AH620" s="83">
        <v>8</v>
      </c>
      <c r="AI620" s="94" t="s">
        <v>436</v>
      </c>
      <c r="AJ620" s="93">
        <f t="shared" si="192"/>
        <v>3777.13</v>
      </c>
      <c r="AK620" s="117">
        <f t="shared" si="193"/>
        <v>7.1835869151768733E-2</v>
      </c>
      <c r="AL620" s="67">
        <v>819</v>
      </c>
      <c r="AM620" s="100">
        <f t="shared" si="194"/>
        <v>1.5576264739444656</v>
      </c>
    </row>
    <row r="621" spans="1:39">
      <c r="A621" s="11">
        <v>2012</v>
      </c>
      <c r="B621" s="141">
        <v>20</v>
      </c>
      <c r="C621">
        <v>1</v>
      </c>
      <c r="D621">
        <f t="shared" si="184"/>
        <v>25</v>
      </c>
      <c r="E621" s="131">
        <f t="shared" si="185"/>
        <v>1</v>
      </c>
      <c r="F621">
        <v>1</v>
      </c>
      <c r="G621" s="126">
        <f t="shared" si="186"/>
        <v>35</v>
      </c>
      <c r="H621" s="129">
        <f t="shared" si="187"/>
        <v>1</v>
      </c>
      <c r="I621">
        <v>1</v>
      </c>
      <c r="J621" s="126">
        <f t="shared" si="188"/>
        <v>19</v>
      </c>
      <c r="K621" s="99">
        <f t="shared" si="189"/>
        <v>1</v>
      </c>
      <c r="L621" s="97">
        <f t="shared" si="204"/>
        <v>1</v>
      </c>
      <c r="M621" s="119">
        <v>0</v>
      </c>
      <c r="N621" s="70">
        <v>1</v>
      </c>
      <c r="O621" s="71">
        <v>1</v>
      </c>
      <c r="P621" s="71">
        <v>1</v>
      </c>
      <c r="Q621" s="89" t="str">
        <f t="shared" si="195"/>
        <v>111</v>
      </c>
      <c r="R621" s="89">
        <v>1</v>
      </c>
      <c r="S621" s="89">
        <f t="shared" si="196"/>
        <v>1</v>
      </c>
      <c r="T621" s="89">
        <f t="shared" si="197"/>
        <v>0</v>
      </c>
      <c r="U621" s="89">
        <f t="shared" si="198"/>
        <v>0</v>
      </c>
      <c r="V621" s="89">
        <f t="shared" si="203"/>
        <v>0</v>
      </c>
      <c r="W621" s="89">
        <f t="shared" si="199"/>
        <v>0</v>
      </c>
      <c r="X621" s="89">
        <f t="shared" si="191"/>
        <v>0</v>
      </c>
      <c r="Y621" s="71">
        <v>6.5</v>
      </c>
      <c r="Z621" s="85">
        <v>53341</v>
      </c>
      <c r="AA621">
        <v>1</v>
      </c>
      <c r="AB621" s="71">
        <v>0</v>
      </c>
      <c r="AC621" s="71">
        <v>1</v>
      </c>
      <c r="AD621" s="94">
        <v>25812.859</v>
      </c>
      <c r="AE621" s="79">
        <v>5889651</v>
      </c>
      <c r="AF621" s="67">
        <v>332500</v>
      </c>
      <c r="AG621" s="83">
        <v>0</v>
      </c>
      <c r="AH621" s="83">
        <v>0</v>
      </c>
      <c r="AI621" s="94" t="s">
        <v>437</v>
      </c>
      <c r="AJ621" s="93">
        <f t="shared" si="192"/>
        <v>17094.560000000001</v>
      </c>
      <c r="AK621" s="117">
        <f t="shared" si="193"/>
        <v>5.1412210526315796E-2</v>
      </c>
      <c r="AL621" s="67">
        <v>1027</v>
      </c>
      <c r="AM621" s="100">
        <f t="shared" si="194"/>
        <v>0.30887218045112785</v>
      </c>
    </row>
    <row r="622" spans="1:39">
      <c r="A622" s="11">
        <v>2012</v>
      </c>
      <c r="B622" s="141">
        <v>21</v>
      </c>
      <c r="C622">
        <v>2</v>
      </c>
      <c r="D622">
        <f t="shared" si="184"/>
        <v>24</v>
      </c>
      <c r="E622" s="131">
        <f t="shared" si="185"/>
        <v>0.96</v>
      </c>
      <c r="F622">
        <v>2</v>
      </c>
      <c r="G622" s="126">
        <f t="shared" si="186"/>
        <v>34</v>
      </c>
      <c r="H622" s="129">
        <f t="shared" si="187"/>
        <v>0.97142857142857142</v>
      </c>
      <c r="I622">
        <v>2</v>
      </c>
      <c r="J622" s="126">
        <f t="shared" si="188"/>
        <v>18</v>
      </c>
      <c r="K622" s="99">
        <f t="shared" si="189"/>
        <v>0.94736842105263153</v>
      </c>
      <c r="L622" s="97">
        <f t="shared" si="204"/>
        <v>0.95959899749373434</v>
      </c>
      <c r="M622" s="119">
        <v>0</v>
      </c>
      <c r="N622" s="70">
        <v>1</v>
      </c>
      <c r="O622" s="71">
        <v>1</v>
      </c>
      <c r="P622" s="71">
        <v>1</v>
      </c>
      <c r="Q622" s="89" t="str">
        <f t="shared" si="195"/>
        <v>111</v>
      </c>
      <c r="R622" s="89">
        <v>1</v>
      </c>
      <c r="S622" s="89">
        <f t="shared" si="196"/>
        <v>1</v>
      </c>
      <c r="T622" s="89">
        <f t="shared" si="197"/>
        <v>0</v>
      </c>
      <c r="U622" s="89">
        <f t="shared" si="198"/>
        <v>0</v>
      </c>
      <c r="V622" s="89">
        <f t="shared" si="203"/>
        <v>0</v>
      </c>
      <c r="W622" s="89">
        <f t="shared" si="199"/>
        <v>0</v>
      </c>
      <c r="X622" s="89">
        <f t="shared" si="191"/>
        <v>0</v>
      </c>
      <c r="Y622" s="71">
        <v>6.9</v>
      </c>
      <c r="Z622" s="85">
        <v>57192</v>
      </c>
      <c r="AA622">
        <v>1</v>
      </c>
      <c r="AB622" s="71">
        <v>0</v>
      </c>
      <c r="AC622" s="71">
        <v>1</v>
      </c>
      <c r="AD622" s="94">
        <v>79523.607999999993</v>
      </c>
      <c r="AE622" s="79">
        <v>6658008</v>
      </c>
      <c r="AF622" s="67">
        <v>434098</v>
      </c>
      <c r="AG622" s="83">
        <v>0</v>
      </c>
      <c r="AH622" s="83">
        <v>0</v>
      </c>
      <c r="AI622" s="94" t="s">
        <v>438</v>
      </c>
      <c r="AJ622" s="93">
        <f t="shared" si="192"/>
        <v>22820.892</v>
      </c>
      <c r="AK622" s="117">
        <f t="shared" si="193"/>
        <v>5.2570829628332774E-2</v>
      </c>
      <c r="AL622" s="67">
        <v>1138</v>
      </c>
      <c r="AM622" s="100">
        <f t="shared" si="194"/>
        <v>0.26215278577648365</v>
      </c>
    </row>
    <row r="623" spans="1:39">
      <c r="A623" s="11">
        <v>2012</v>
      </c>
      <c r="B623" s="141">
        <v>22</v>
      </c>
      <c r="C623">
        <v>4</v>
      </c>
      <c r="D623">
        <f t="shared" si="184"/>
        <v>22</v>
      </c>
      <c r="E623" s="131">
        <f t="shared" si="185"/>
        <v>0.88</v>
      </c>
      <c r="F623">
        <v>3</v>
      </c>
      <c r="G623" s="126">
        <f t="shared" si="186"/>
        <v>33</v>
      </c>
      <c r="H623" s="129">
        <f t="shared" si="187"/>
        <v>0.94285714285714284</v>
      </c>
      <c r="I623">
        <v>4</v>
      </c>
      <c r="J623" s="126">
        <f t="shared" si="188"/>
        <v>16</v>
      </c>
      <c r="K623" s="99">
        <f t="shared" si="189"/>
        <v>0.84210526315789469</v>
      </c>
      <c r="L623" s="97">
        <f t="shared" si="204"/>
        <v>0.88832080200501251</v>
      </c>
      <c r="M623" s="119">
        <v>0</v>
      </c>
      <c r="N623" s="70">
        <v>0</v>
      </c>
      <c r="O623" s="71">
        <v>0</v>
      </c>
      <c r="P623" s="71">
        <v>0</v>
      </c>
      <c r="Q623" s="89" t="str">
        <f t="shared" si="195"/>
        <v>000</v>
      </c>
      <c r="R623" s="89">
        <v>0</v>
      </c>
      <c r="S623" s="89">
        <f t="shared" si="196"/>
        <v>0</v>
      </c>
      <c r="T623" s="89">
        <f t="shared" si="197"/>
        <v>1</v>
      </c>
      <c r="U623" s="89">
        <f t="shared" si="198"/>
        <v>0</v>
      </c>
      <c r="V623" s="89">
        <f t="shared" si="203"/>
        <v>0</v>
      </c>
      <c r="W623" s="89">
        <f t="shared" si="199"/>
        <v>0</v>
      </c>
      <c r="X623" s="89">
        <f t="shared" si="191"/>
        <v>0</v>
      </c>
      <c r="Y623" s="71">
        <v>9</v>
      </c>
      <c r="Z623" s="85">
        <v>38699</v>
      </c>
      <c r="AA623">
        <v>1</v>
      </c>
      <c r="AB623" s="71">
        <v>0</v>
      </c>
      <c r="AC623" s="71">
        <v>1</v>
      </c>
      <c r="AD623" s="94">
        <v>30823.671999999999</v>
      </c>
      <c r="AE623" s="79">
        <v>9887238</v>
      </c>
      <c r="AF623" s="67">
        <v>416701</v>
      </c>
      <c r="AG623" s="83">
        <v>6</v>
      </c>
      <c r="AH623" s="83">
        <v>8</v>
      </c>
      <c r="AI623" s="94" t="s">
        <v>439</v>
      </c>
      <c r="AJ623" s="93">
        <f t="shared" si="192"/>
        <v>23919.741000000002</v>
      </c>
      <c r="AK623" s="117">
        <f t="shared" si="193"/>
        <v>5.740264842177005E-2</v>
      </c>
      <c r="AL623" s="67">
        <v>3421</v>
      </c>
      <c r="AM623" s="100">
        <f t="shared" si="194"/>
        <v>0.82097235187820528</v>
      </c>
    </row>
    <row r="624" spans="1:39">
      <c r="A624" s="11">
        <v>2012</v>
      </c>
      <c r="B624" s="141">
        <v>23</v>
      </c>
      <c r="C624">
        <v>2</v>
      </c>
      <c r="D624">
        <f t="shared" si="184"/>
        <v>24</v>
      </c>
      <c r="E624" s="131">
        <f t="shared" si="185"/>
        <v>0.96</v>
      </c>
      <c r="F624">
        <v>2</v>
      </c>
      <c r="G624" s="126">
        <f t="shared" si="186"/>
        <v>34</v>
      </c>
      <c r="H624" s="129">
        <f t="shared" si="187"/>
        <v>0.97142857142857142</v>
      </c>
      <c r="I624">
        <v>2</v>
      </c>
      <c r="J624" s="126">
        <f t="shared" si="188"/>
        <v>18</v>
      </c>
      <c r="K624" s="99">
        <f t="shared" si="189"/>
        <v>0.94736842105263153</v>
      </c>
      <c r="L624" s="97">
        <f t="shared" si="204"/>
        <v>0.95959899749373434</v>
      </c>
      <c r="M624" s="119">
        <v>0</v>
      </c>
      <c r="N624" s="70">
        <v>1</v>
      </c>
      <c r="O624" s="71">
        <v>0</v>
      </c>
      <c r="P624" s="71">
        <v>0</v>
      </c>
      <c r="Q624" s="89" t="str">
        <f t="shared" si="195"/>
        <v>100</v>
      </c>
      <c r="R624" s="89">
        <v>2</v>
      </c>
      <c r="S624" s="89">
        <f t="shared" si="196"/>
        <v>0</v>
      </c>
      <c r="T624" s="89">
        <f t="shared" si="197"/>
        <v>0</v>
      </c>
      <c r="U624" s="89">
        <v>1</v>
      </c>
      <c r="V624" s="89">
        <f t="shared" si="203"/>
        <v>0</v>
      </c>
      <c r="W624" s="89">
        <f t="shared" si="199"/>
        <v>0</v>
      </c>
      <c r="X624" s="89">
        <f t="shared" si="191"/>
        <v>1</v>
      </c>
      <c r="Y624" s="71">
        <v>5.6</v>
      </c>
      <c r="Z624" s="85">
        <v>47213</v>
      </c>
      <c r="AA624">
        <v>1</v>
      </c>
      <c r="AB624" s="71">
        <v>0</v>
      </c>
      <c r="AC624" s="71">
        <v>1</v>
      </c>
      <c r="AD624" s="94">
        <v>13230.223</v>
      </c>
      <c r="AE624" s="79">
        <v>5380285</v>
      </c>
      <c r="AF624" s="67">
        <v>292920</v>
      </c>
      <c r="AG624" s="83">
        <v>0</v>
      </c>
      <c r="AH624" s="83">
        <v>0</v>
      </c>
      <c r="AI624" s="94" t="s">
        <v>440</v>
      </c>
      <c r="AJ624" s="93">
        <f t="shared" si="192"/>
        <v>20560.54</v>
      </c>
      <c r="AK624" s="117">
        <f t="shared" si="193"/>
        <v>7.0191656424962445E-2</v>
      </c>
      <c r="AL624" s="67">
        <v>9146</v>
      </c>
      <c r="AM624" s="100">
        <f t="shared" si="194"/>
        <v>3.1223542264099411</v>
      </c>
    </row>
    <row r="625" spans="1:39">
      <c r="A625" s="11">
        <v>2012</v>
      </c>
      <c r="B625" s="141">
        <v>24</v>
      </c>
      <c r="C625">
        <v>3</v>
      </c>
      <c r="D625">
        <f t="shared" si="184"/>
        <v>23</v>
      </c>
      <c r="E625" s="131">
        <f t="shared" si="185"/>
        <v>0.92</v>
      </c>
      <c r="F625">
        <v>3</v>
      </c>
      <c r="G625" s="126">
        <f t="shared" si="186"/>
        <v>33</v>
      </c>
      <c r="H625" s="129">
        <f t="shared" si="187"/>
        <v>0.94285714285714284</v>
      </c>
      <c r="I625">
        <v>2</v>
      </c>
      <c r="J625" s="126">
        <f t="shared" si="188"/>
        <v>18</v>
      </c>
      <c r="K625" s="99">
        <f t="shared" si="189"/>
        <v>0.94736842105263153</v>
      </c>
      <c r="L625" s="97">
        <f t="shared" si="204"/>
        <v>0.93674185463659143</v>
      </c>
      <c r="M625" s="119">
        <v>0</v>
      </c>
      <c r="N625" s="70">
        <v>0</v>
      </c>
      <c r="O625" s="71">
        <v>0</v>
      </c>
      <c r="P625" s="71">
        <v>0</v>
      </c>
      <c r="Q625" s="89" t="str">
        <f t="shared" si="195"/>
        <v>000</v>
      </c>
      <c r="R625" s="89">
        <v>0</v>
      </c>
      <c r="S625" s="89">
        <f t="shared" si="196"/>
        <v>0</v>
      </c>
      <c r="T625" s="89">
        <f t="shared" si="197"/>
        <v>1</v>
      </c>
      <c r="U625" s="89">
        <f t="shared" si="198"/>
        <v>0</v>
      </c>
      <c r="V625" s="89">
        <f t="shared" si="203"/>
        <v>0</v>
      </c>
      <c r="W625" s="89">
        <f t="shared" si="199"/>
        <v>0</v>
      </c>
      <c r="X625" s="89">
        <f t="shared" si="191"/>
        <v>0</v>
      </c>
      <c r="Y625" s="71">
        <v>9.9</v>
      </c>
      <c r="Z625" s="85">
        <v>32920</v>
      </c>
      <c r="AA625">
        <v>1</v>
      </c>
      <c r="AB625" s="71">
        <v>0</v>
      </c>
      <c r="AC625" s="71">
        <v>1</v>
      </c>
      <c r="AD625" s="94">
        <v>7194.2510000000002</v>
      </c>
      <c r="AE625" s="79">
        <v>2984945</v>
      </c>
      <c r="AF625" s="67">
        <v>101351</v>
      </c>
      <c r="AG625" s="83">
        <v>0</v>
      </c>
      <c r="AH625" s="83">
        <v>0</v>
      </c>
      <c r="AI625" s="94" t="s">
        <v>441</v>
      </c>
      <c r="AJ625" s="93">
        <f t="shared" si="192"/>
        <v>6953.3649999999998</v>
      </c>
      <c r="AK625" s="117">
        <f t="shared" si="193"/>
        <v>6.8606772503478006E-2</v>
      </c>
      <c r="AL625" s="67">
        <v>2429</v>
      </c>
      <c r="AM625" s="100">
        <f t="shared" si="194"/>
        <v>2.396621641621691</v>
      </c>
    </row>
    <row r="626" spans="1:39">
      <c r="A626" s="11">
        <v>2012</v>
      </c>
      <c r="B626" s="141">
        <v>25</v>
      </c>
      <c r="C626">
        <v>1</v>
      </c>
      <c r="D626">
        <f t="shared" si="184"/>
        <v>25</v>
      </c>
      <c r="E626" s="131">
        <f t="shared" si="185"/>
        <v>1</v>
      </c>
      <c r="F626">
        <v>1</v>
      </c>
      <c r="G626" s="126">
        <f t="shared" si="186"/>
        <v>35</v>
      </c>
      <c r="H626" s="129">
        <f t="shared" si="187"/>
        <v>1</v>
      </c>
      <c r="I626">
        <v>1</v>
      </c>
      <c r="J626" s="126">
        <f t="shared" si="188"/>
        <v>19</v>
      </c>
      <c r="K626" s="99">
        <f t="shared" si="189"/>
        <v>1</v>
      </c>
      <c r="L626" s="97">
        <f t="shared" si="204"/>
        <v>1</v>
      </c>
      <c r="M626" s="119">
        <v>0</v>
      </c>
      <c r="N626" s="70">
        <v>1</v>
      </c>
      <c r="O626" s="71">
        <v>0</v>
      </c>
      <c r="P626" s="71">
        <v>0</v>
      </c>
      <c r="Q626" s="89" t="str">
        <f t="shared" si="195"/>
        <v>100</v>
      </c>
      <c r="R626" s="89">
        <v>2</v>
      </c>
      <c r="S626" s="89">
        <f t="shared" si="196"/>
        <v>0</v>
      </c>
      <c r="T626" s="89">
        <f t="shared" si="197"/>
        <v>0</v>
      </c>
      <c r="U626" s="89">
        <v>1</v>
      </c>
      <c r="V626" s="89">
        <f t="shared" si="203"/>
        <v>0</v>
      </c>
      <c r="W626" s="89">
        <f t="shared" si="199"/>
        <v>0</v>
      </c>
      <c r="X626" s="89">
        <f t="shared" si="191"/>
        <v>1</v>
      </c>
      <c r="Y626" s="71">
        <v>7.5</v>
      </c>
      <c r="Z626" s="85">
        <v>39851</v>
      </c>
      <c r="AA626">
        <v>1</v>
      </c>
      <c r="AB626" s="71">
        <v>0</v>
      </c>
      <c r="AC626" s="71">
        <v>1</v>
      </c>
      <c r="AD626" s="94">
        <v>20385.537</v>
      </c>
      <c r="AE626" s="79">
        <v>6025415</v>
      </c>
      <c r="AF626" s="67">
        <v>266245</v>
      </c>
      <c r="AG626" s="83">
        <v>8</v>
      </c>
      <c r="AH626" s="83">
        <v>8</v>
      </c>
      <c r="AI626" s="94" t="s">
        <v>442</v>
      </c>
      <c r="AJ626" s="93">
        <f t="shared" si="192"/>
        <v>10801.86</v>
      </c>
      <c r="AK626" s="117">
        <f t="shared" si="193"/>
        <v>4.0571128096302284E-2</v>
      </c>
      <c r="AL626" s="67">
        <v>3533</v>
      </c>
      <c r="AM626" s="100">
        <f t="shared" si="194"/>
        <v>1.3269732764934552</v>
      </c>
    </row>
    <row r="627" spans="1:39">
      <c r="A627" s="11">
        <v>2012</v>
      </c>
      <c r="B627" s="141">
        <v>26</v>
      </c>
      <c r="C627">
        <v>3</v>
      </c>
      <c r="D627">
        <f t="shared" si="184"/>
        <v>23</v>
      </c>
      <c r="E627" s="131">
        <f t="shared" si="185"/>
        <v>0.92</v>
      </c>
      <c r="F627">
        <v>2</v>
      </c>
      <c r="G627" s="126">
        <f t="shared" si="186"/>
        <v>34</v>
      </c>
      <c r="H627" s="129">
        <f t="shared" si="187"/>
        <v>0.97142857142857142</v>
      </c>
      <c r="I627">
        <v>2</v>
      </c>
      <c r="J627" s="126">
        <f t="shared" si="188"/>
        <v>18</v>
      </c>
      <c r="K627" s="99">
        <f t="shared" si="189"/>
        <v>0.94736842105263153</v>
      </c>
      <c r="L627" s="97">
        <f t="shared" si="204"/>
        <v>0.94626566416040092</v>
      </c>
      <c r="M627" s="119">
        <v>0</v>
      </c>
      <c r="N627" s="70">
        <v>1</v>
      </c>
      <c r="O627" s="71">
        <v>0</v>
      </c>
      <c r="P627" s="71">
        <v>0</v>
      </c>
      <c r="Q627" s="89" t="str">
        <f t="shared" si="195"/>
        <v>100</v>
      </c>
      <c r="R627" s="89">
        <v>2</v>
      </c>
      <c r="S627" s="89">
        <f t="shared" si="196"/>
        <v>0</v>
      </c>
      <c r="T627" s="89">
        <f t="shared" si="197"/>
        <v>0</v>
      </c>
      <c r="U627" s="89">
        <v>1</v>
      </c>
      <c r="V627" s="89">
        <f t="shared" si="203"/>
        <v>0</v>
      </c>
      <c r="W627" s="89">
        <f t="shared" si="199"/>
        <v>0</v>
      </c>
      <c r="X627" s="89">
        <f t="shared" si="191"/>
        <v>1</v>
      </c>
      <c r="Y627" s="71">
        <v>6.5</v>
      </c>
      <c r="Z627" s="85">
        <v>39820</v>
      </c>
      <c r="AA627">
        <v>1</v>
      </c>
      <c r="AB627" s="71">
        <v>0</v>
      </c>
      <c r="AC627" s="71">
        <v>1</v>
      </c>
      <c r="AD627" s="94">
        <v>3995.366</v>
      </c>
      <c r="AE627" s="79">
        <v>1005196</v>
      </c>
      <c r="AF627" s="67">
        <v>42349</v>
      </c>
      <c r="AG627" s="83">
        <v>8</v>
      </c>
      <c r="AH627" s="83">
        <v>8</v>
      </c>
      <c r="AI627" s="94" t="s">
        <v>443</v>
      </c>
      <c r="AJ627" s="93">
        <f t="shared" si="192"/>
        <v>2459.3240000000001</v>
      </c>
      <c r="AK627" s="117">
        <f t="shared" si="193"/>
        <v>5.8072776216675719E-2</v>
      </c>
      <c r="AL627" s="67">
        <v>1876</v>
      </c>
      <c r="AM627" s="100">
        <f t="shared" si="194"/>
        <v>4.4298566672176438</v>
      </c>
    </row>
    <row r="628" spans="1:39">
      <c r="A628" s="11">
        <v>2012</v>
      </c>
      <c r="B628" s="141">
        <v>27</v>
      </c>
      <c r="C628">
        <v>1</v>
      </c>
      <c r="D628">
        <f t="shared" si="184"/>
        <v>25</v>
      </c>
      <c r="E628" s="131">
        <f t="shared" si="185"/>
        <v>1</v>
      </c>
      <c r="F628">
        <v>12</v>
      </c>
      <c r="G628" s="126">
        <f t="shared" si="186"/>
        <v>24</v>
      </c>
      <c r="H628" s="129">
        <f t="shared" si="187"/>
        <v>0.68571428571428572</v>
      </c>
      <c r="I628">
        <v>12</v>
      </c>
      <c r="J628" s="126">
        <f t="shared" si="188"/>
        <v>8</v>
      </c>
      <c r="K628" s="99">
        <f t="shared" si="189"/>
        <v>0.42105263157894735</v>
      </c>
      <c r="L628" s="97">
        <f>E628</f>
        <v>1</v>
      </c>
      <c r="M628" s="119">
        <v>0</v>
      </c>
      <c r="N628" s="70">
        <v>0</v>
      </c>
      <c r="O628" s="71">
        <v>3</v>
      </c>
      <c r="P628" s="71">
        <v>4</v>
      </c>
      <c r="Q628" s="89" t="str">
        <f t="shared" si="195"/>
        <v>034</v>
      </c>
      <c r="R628" s="89">
        <v>2</v>
      </c>
      <c r="S628" s="89">
        <f t="shared" si="196"/>
        <v>0</v>
      </c>
      <c r="T628" s="89">
        <f t="shared" si="197"/>
        <v>0</v>
      </c>
      <c r="U628" s="89">
        <f t="shared" si="198"/>
        <v>0</v>
      </c>
      <c r="V628" s="89">
        <v>1</v>
      </c>
      <c r="W628" s="89">
        <f t="shared" si="199"/>
        <v>0</v>
      </c>
      <c r="X628" s="89">
        <f t="shared" si="191"/>
        <v>1</v>
      </c>
      <c r="Y628" s="71">
        <v>4</v>
      </c>
      <c r="Z628" s="85">
        <v>46066</v>
      </c>
      <c r="AA628">
        <v>1</v>
      </c>
      <c r="AB628" s="71">
        <v>0</v>
      </c>
      <c r="AC628" s="71">
        <v>1</v>
      </c>
      <c r="AD628" s="94">
        <v>2073.3850000000002</v>
      </c>
      <c r="AE628" s="79">
        <v>1855725</v>
      </c>
      <c r="AF628" s="67">
        <v>101973</v>
      </c>
      <c r="AG628" s="83">
        <v>0</v>
      </c>
      <c r="AH628" s="83">
        <v>8</v>
      </c>
      <c r="AI628" s="94" t="s">
        <v>444</v>
      </c>
      <c r="AJ628" s="93">
        <f t="shared" si="192"/>
        <v>4366.6170000000002</v>
      </c>
      <c r="AK628" s="117">
        <f t="shared" si="193"/>
        <v>4.2821305639728163E-2</v>
      </c>
      <c r="AL628" s="67">
        <v>7786</v>
      </c>
      <c r="AM628" s="100">
        <f t="shared" si="194"/>
        <v>7.6353544565718368</v>
      </c>
    </row>
    <row r="629" spans="1:39">
      <c r="A629" s="11">
        <v>2012</v>
      </c>
      <c r="B629" s="141">
        <v>28</v>
      </c>
      <c r="C629">
        <v>3</v>
      </c>
      <c r="D629">
        <f t="shared" si="184"/>
        <v>23</v>
      </c>
      <c r="E629" s="131">
        <f t="shared" si="185"/>
        <v>0.92</v>
      </c>
      <c r="F629">
        <v>3</v>
      </c>
      <c r="G629" s="126">
        <f t="shared" si="186"/>
        <v>33</v>
      </c>
      <c r="H629" s="129">
        <f t="shared" si="187"/>
        <v>0.94285714285714284</v>
      </c>
      <c r="I629">
        <v>2</v>
      </c>
      <c r="J629" s="126">
        <f t="shared" si="188"/>
        <v>18</v>
      </c>
      <c r="K629" s="99">
        <f t="shared" si="189"/>
        <v>0.94736842105263153</v>
      </c>
      <c r="L629" s="97">
        <f>(E629+H629+K629)/3</f>
        <v>0.93674185463659143</v>
      </c>
      <c r="M629" s="119">
        <v>0</v>
      </c>
      <c r="N629" s="70">
        <v>0</v>
      </c>
      <c r="O629" s="71">
        <v>1</v>
      </c>
      <c r="P629" s="71">
        <v>1</v>
      </c>
      <c r="Q629" s="89" t="str">
        <f t="shared" si="195"/>
        <v>011</v>
      </c>
      <c r="R629" s="89">
        <v>2</v>
      </c>
      <c r="S629" s="89">
        <f t="shared" si="196"/>
        <v>0</v>
      </c>
      <c r="T629" s="89">
        <f t="shared" si="197"/>
        <v>0</v>
      </c>
      <c r="U629" s="89">
        <f t="shared" si="198"/>
        <v>0</v>
      </c>
      <c r="V629" s="89">
        <f t="shared" ref="V629:V646" si="205">IF(Q629="011",1,0)</f>
        <v>1</v>
      </c>
      <c r="W629" s="89">
        <f t="shared" si="199"/>
        <v>0</v>
      </c>
      <c r="X629" s="89">
        <f t="shared" si="191"/>
        <v>1</v>
      </c>
      <c r="Y629" s="71">
        <v>12.7</v>
      </c>
      <c r="Z629" s="85">
        <v>39211</v>
      </c>
      <c r="AA629">
        <v>1</v>
      </c>
      <c r="AB629" s="71">
        <v>0</v>
      </c>
      <c r="AC629" s="71">
        <v>1</v>
      </c>
      <c r="AD629" s="94">
        <v>3896.7179999999998</v>
      </c>
      <c r="AE629" s="79">
        <v>2752565</v>
      </c>
      <c r="AF629" s="67">
        <v>125440</v>
      </c>
      <c r="AG629" s="83">
        <v>12</v>
      </c>
      <c r="AH629" s="83">
        <v>12</v>
      </c>
      <c r="AI629" s="94" t="s">
        <v>445</v>
      </c>
      <c r="AJ629" s="93">
        <f t="shared" si="192"/>
        <v>6775.1120000000001</v>
      </c>
      <c r="AK629" s="117">
        <f t="shared" si="193"/>
        <v>5.4010778061224493E-2</v>
      </c>
      <c r="AL629" s="67">
        <v>282</v>
      </c>
      <c r="AM629" s="100">
        <f t="shared" si="194"/>
        <v>0.22480867346938777</v>
      </c>
    </row>
    <row r="630" spans="1:39">
      <c r="A630" s="11">
        <v>2012</v>
      </c>
      <c r="B630" s="141">
        <v>29</v>
      </c>
      <c r="C630">
        <v>3</v>
      </c>
      <c r="D630">
        <f t="shared" si="184"/>
        <v>23</v>
      </c>
      <c r="E630" s="131">
        <f t="shared" si="185"/>
        <v>0.92</v>
      </c>
      <c r="F630">
        <v>2</v>
      </c>
      <c r="G630" s="126">
        <f t="shared" si="186"/>
        <v>34</v>
      </c>
      <c r="H630" s="129">
        <f t="shared" si="187"/>
        <v>0.97142857142857142</v>
      </c>
      <c r="I630">
        <v>2</v>
      </c>
      <c r="J630" s="126">
        <f t="shared" si="188"/>
        <v>18</v>
      </c>
      <c r="K630" s="99">
        <f t="shared" si="189"/>
        <v>0.94736842105263153</v>
      </c>
      <c r="L630" s="97">
        <f>(E630+H630+K630)/3</f>
        <v>0.94626566416040092</v>
      </c>
      <c r="M630" s="119">
        <v>0</v>
      </c>
      <c r="N630" s="70">
        <v>1</v>
      </c>
      <c r="O630" s="71">
        <v>0</v>
      </c>
      <c r="P630" s="71">
        <v>0</v>
      </c>
      <c r="Q630" s="89" t="str">
        <f t="shared" si="195"/>
        <v>100</v>
      </c>
      <c r="R630" s="89">
        <v>2</v>
      </c>
      <c r="S630" s="89">
        <f t="shared" si="196"/>
        <v>0</v>
      </c>
      <c r="T630" s="89">
        <f t="shared" si="197"/>
        <v>0</v>
      </c>
      <c r="U630" s="89">
        <v>1</v>
      </c>
      <c r="V630" s="89">
        <f t="shared" si="205"/>
        <v>0</v>
      </c>
      <c r="W630" s="89">
        <f t="shared" si="199"/>
        <v>0</v>
      </c>
      <c r="X630" s="89">
        <f t="shared" si="191"/>
        <v>1</v>
      </c>
      <c r="Y630" s="71">
        <v>5.2</v>
      </c>
      <c r="Z630" s="85">
        <v>51834</v>
      </c>
      <c r="AA630">
        <v>1</v>
      </c>
      <c r="AB630" s="71">
        <v>0</v>
      </c>
      <c r="AC630" s="71">
        <v>1</v>
      </c>
      <c r="AD630" s="94">
        <v>8029.8490000000002</v>
      </c>
      <c r="AE630" s="79">
        <v>1321182</v>
      </c>
      <c r="AF630" s="67">
        <v>66948</v>
      </c>
      <c r="AG630" s="83">
        <v>0</v>
      </c>
      <c r="AH630" s="83">
        <v>0</v>
      </c>
      <c r="AI630" s="94" t="s">
        <v>446</v>
      </c>
      <c r="AJ630" s="93">
        <f t="shared" si="192"/>
        <v>2205.0450000000001</v>
      </c>
      <c r="AK630" s="117">
        <f t="shared" si="193"/>
        <v>3.293668220111131E-2</v>
      </c>
      <c r="AL630" s="67">
        <v>208</v>
      </c>
      <c r="AM630" s="100">
        <f t="shared" si="194"/>
        <v>0.31068889287207979</v>
      </c>
    </row>
    <row r="631" spans="1:39">
      <c r="A631" s="11">
        <v>2012</v>
      </c>
      <c r="B631" s="141">
        <v>30</v>
      </c>
      <c r="C631">
        <v>4</v>
      </c>
      <c r="D631">
        <f t="shared" si="184"/>
        <v>22</v>
      </c>
      <c r="E631" s="131">
        <f t="shared" si="185"/>
        <v>0.88</v>
      </c>
      <c r="F631">
        <v>4</v>
      </c>
      <c r="G631" s="126">
        <f t="shared" si="186"/>
        <v>32</v>
      </c>
      <c r="H631" s="129">
        <f t="shared" si="187"/>
        <v>0.91428571428571426</v>
      </c>
      <c r="I631">
        <v>4</v>
      </c>
      <c r="J631" s="126">
        <f t="shared" si="188"/>
        <v>16</v>
      </c>
      <c r="K631" s="99">
        <f t="shared" si="189"/>
        <v>0.84210526315789469</v>
      </c>
      <c r="L631" s="97">
        <f>(E631+H631+K631)/3</f>
        <v>0.87879699248120302</v>
      </c>
      <c r="M631" s="119">
        <v>0</v>
      </c>
      <c r="N631" s="70">
        <v>0</v>
      </c>
      <c r="O631" s="71">
        <v>1</v>
      </c>
      <c r="P631" s="71">
        <v>1</v>
      </c>
      <c r="Q631" s="89" t="str">
        <f t="shared" si="195"/>
        <v>011</v>
      </c>
      <c r="R631" s="89">
        <v>2</v>
      </c>
      <c r="S631" s="89">
        <f t="shared" si="196"/>
        <v>0</v>
      </c>
      <c r="T631" s="89">
        <f t="shared" si="197"/>
        <v>0</v>
      </c>
      <c r="U631" s="89">
        <f t="shared" si="198"/>
        <v>0</v>
      </c>
      <c r="V631" s="89">
        <f t="shared" si="205"/>
        <v>1</v>
      </c>
      <c r="W631" s="89">
        <f t="shared" si="199"/>
        <v>0</v>
      </c>
      <c r="X631" s="89">
        <f t="shared" si="191"/>
        <v>1</v>
      </c>
      <c r="Y631" s="71">
        <v>9</v>
      </c>
      <c r="Z631" s="85">
        <v>55291</v>
      </c>
      <c r="AA631">
        <v>1</v>
      </c>
      <c r="AB631" s="71">
        <v>0</v>
      </c>
      <c r="AC631" s="71">
        <v>1</v>
      </c>
      <c r="AD631" s="94">
        <v>64851.557000000001</v>
      </c>
      <c r="AE631" s="79">
        <v>8873211</v>
      </c>
      <c r="AF631" s="67">
        <v>514662</v>
      </c>
      <c r="AG631" s="83">
        <v>0</v>
      </c>
      <c r="AH631" s="83">
        <v>0</v>
      </c>
      <c r="AI631" s="94" t="s">
        <v>447</v>
      </c>
      <c r="AJ631" s="93">
        <f t="shared" si="192"/>
        <v>27456.174999999999</v>
      </c>
      <c r="AK631" s="117">
        <f t="shared" si="193"/>
        <v>5.3347974010127031E-2</v>
      </c>
      <c r="AL631" s="67">
        <v>829</v>
      </c>
      <c r="AM631" s="100">
        <f t="shared" si="194"/>
        <v>0.16107659007270791</v>
      </c>
    </row>
    <row r="632" spans="1:39">
      <c r="A632" s="11">
        <v>2012</v>
      </c>
      <c r="B632" s="141">
        <v>31</v>
      </c>
      <c r="C632">
        <v>2</v>
      </c>
      <c r="D632">
        <f t="shared" si="184"/>
        <v>24</v>
      </c>
      <c r="E632" s="131">
        <f t="shared" si="185"/>
        <v>0.96</v>
      </c>
      <c r="F632">
        <v>1</v>
      </c>
      <c r="G632" s="126">
        <f t="shared" si="186"/>
        <v>35</v>
      </c>
      <c r="H632" s="129">
        <f t="shared" si="187"/>
        <v>1</v>
      </c>
      <c r="I632">
        <v>12</v>
      </c>
      <c r="J632" s="126">
        <f t="shared" si="188"/>
        <v>8</v>
      </c>
      <c r="K632" s="99">
        <f t="shared" si="189"/>
        <v>0.42105263157894735</v>
      </c>
      <c r="L632" s="97">
        <f>(E632+H632)/2</f>
        <v>0.98</v>
      </c>
      <c r="M632" s="119">
        <v>0</v>
      </c>
      <c r="N632" s="70">
        <v>0</v>
      </c>
      <c r="O632" s="71">
        <v>1</v>
      </c>
      <c r="P632" s="71">
        <v>1</v>
      </c>
      <c r="Q632" s="89" t="str">
        <f t="shared" si="195"/>
        <v>011</v>
      </c>
      <c r="R632" s="89">
        <v>2</v>
      </c>
      <c r="S632" s="89">
        <f t="shared" si="196"/>
        <v>0</v>
      </c>
      <c r="T632" s="89">
        <f t="shared" si="197"/>
        <v>0</v>
      </c>
      <c r="U632" s="89">
        <f t="shared" si="198"/>
        <v>0</v>
      </c>
      <c r="V632" s="89">
        <f t="shared" si="205"/>
        <v>1</v>
      </c>
      <c r="W632" s="89">
        <f t="shared" si="199"/>
        <v>0</v>
      </c>
      <c r="X632" s="89">
        <f t="shared" si="191"/>
        <v>1</v>
      </c>
      <c r="Y632" s="71">
        <v>7</v>
      </c>
      <c r="Z632" s="85">
        <v>35427</v>
      </c>
      <c r="AA632">
        <v>1</v>
      </c>
      <c r="AB632" s="71">
        <v>0</v>
      </c>
      <c r="AC632" s="71">
        <v>1</v>
      </c>
      <c r="AD632" s="94">
        <v>7550.0839999999998</v>
      </c>
      <c r="AE632" s="79">
        <v>2083784</v>
      </c>
      <c r="AF632" s="67">
        <v>90146</v>
      </c>
      <c r="AG632" s="83">
        <v>0</v>
      </c>
      <c r="AH632" s="83">
        <v>0</v>
      </c>
      <c r="AI632" s="94" t="s">
        <v>448</v>
      </c>
      <c r="AJ632" s="93">
        <f t="shared" si="192"/>
        <v>5470.982</v>
      </c>
      <c r="AK632" s="117">
        <f t="shared" si="193"/>
        <v>6.0690235839637924E-2</v>
      </c>
      <c r="AL632" s="67">
        <v>1402</v>
      </c>
      <c r="AM632" s="100">
        <f t="shared" si="194"/>
        <v>1.5552548088656182</v>
      </c>
    </row>
    <row r="633" spans="1:39">
      <c r="A633" s="11">
        <v>2012</v>
      </c>
      <c r="B633" s="141">
        <v>32</v>
      </c>
      <c r="C633">
        <v>3</v>
      </c>
      <c r="D633">
        <f t="shared" si="184"/>
        <v>23</v>
      </c>
      <c r="E633" s="131">
        <f t="shared" si="185"/>
        <v>0.92</v>
      </c>
      <c r="F633">
        <v>3</v>
      </c>
      <c r="G633" s="126">
        <f t="shared" si="186"/>
        <v>33</v>
      </c>
      <c r="H633" s="129">
        <f t="shared" si="187"/>
        <v>0.94285714285714284</v>
      </c>
      <c r="I633">
        <v>3</v>
      </c>
      <c r="J633" s="126">
        <f t="shared" si="188"/>
        <v>17</v>
      </c>
      <c r="K633" s="99">
        <f t="shared" si="189"/>
        <v>0.89473684210526316</v>
      </c>
      <c r="L633" s="97">
        <f>(E633+H633+K633)/3</f>
        <v>0.91919799498746879</v>
      </c>
      <c r="M633" s="119">
        <v>0</v>
      </c>
      <c r="N633" s="70">
        <v>1</v>
      </c>
      <c r="O633" s="71">
        <v>1</v>
      </c>
      <c r="P633" s="71">
        <v>0</v>
      </c>
      <c r="Q633" s="89" t="str">
        <f t="shared" si="195"/>
        <v>110</v>
      </c>
      <c r="R633" s="89">
        <v>2</v>
      </c>
      <c r="S633" s="89">
        <f t="shared" si="196"/>
        <v>0</v>
      </c>
      <c r="T633" s="89">
        <f t="shared" si="197"/>
        <v>0</v>
      </c>
      <c r="U633" s="89">
        <v>1</v>
      </c>
      <c r="V633" s="89">
        <f t="shared" si="205"/>
        <v>0</v>
      </c>
      <c r="W633" s="89">
        <f t="shared" si="199"/>
        <v>0</v>
      </c>
      <c r="X633" s="89">
        <f t="shared" si="191"/>
        <v>1</v>
      </c>
      <c r="Y633" s="71">
        <v>8.3000000000000007</v>
      </c>
      <c r="Z633" s="85">
        <v>53751</v>
      </c>
      <c r="AA633">
        <v>1</v>
      </c>
      <c r="AB633" s="71">
        <v>0</v>
      </c>
      <c r="AC633" s="71">
        <v>1</v>
      </c>
      <c r="AD633" s="94">
        <v>135884.07</v>
      </c>
      <c r="AE633" s="79">
        <v>19602769</v>
      </c>
      <c r="AF633" s="67">
        <v>1301041</v>
      </c>
      <c r="AG633" s="83">
        <v>0</v>
      </c>
      <c r="AH633" s="83">
        <v>0</v>
      </c>
      <c r="AI633" s="94" t="s">
        <v>449</v>
      </c>
      <c r="AJ633" s="93">
        <f t="shared" si="192"/>
        <v>71545.744999999995</v>
      </c>
      <c r="AK633" s="117">
        <f t="shared" si="193"/>
        <v>5.4991153238060905E-2</v>
      </c>
      <c r="AL633" s="67">
        <v>2729</v>
      </c>
      <c r="AM633" s="100">
        <f t="shared" si="194"/>
        <v>0.20975511148380416</v>
      </c>
    </row>
    <row r="634" spans="1:39">
      <c r="A634" s="11">
        <v>2012</v>
      </c>
      <c r="B634" s="141">
        <v>33</v>
      </c>
      <c r="C634">
        <v>1</v>
      </c>
      <c r="D634">
        <f t="shared" si="184"/>
        <v>25</v>
      </c>
      <c r="E634" s="131">
        <f t="shared" si="185"/>
        <v>1</v>
      </c>
      <c r="F634">
        <v>1</v>
      </c>
      <c r="G634" s="126">
        <f t="shared" si="186"/>
        <v>35</v>
      </c>
      <c r="H634" s="129">
        <f t="shared" si="187"/>
        <v>1</v>
      </c>
      <c r="I634">
        <v>1</v>
      </c>
      <c r="J634" s="126">
        <f t="shared" si="188"/>
        <v>19</v>
      </c>
      <c r="K634" s="99">
        <f t="shared" si="189"/>
        <v>1</v>
      </c>
      <c r="L634" s="97">
        <f>(E634+H634+K634)/3</f>
        <v>1</v>
      </c>
      <c r="M634" s="119">
        <v>0</v>
      </c>
      <c r="N634" s="70">
        <v>1</v>
      </c>
      <c r="O634" s="71">
        <v>0</v>
      </c>
      <c r="P634" s="71">
        <v>0</v>
      </c>
      <c r="Q634" s="89" t="str">
        <f t="shared" si="195"/>
        <v>100</v>
      </c>
      <c r="R634" s="89">
        <v>2</v>
      </c>
      <c r="S634" s="89">
        <f t="shared" si="196"/>
        <v>0</v>
      </c>
      <c r="T634" s="89">
        <f t="shared" si="197"/>
        <v>0</v>
      </c>
      <c r="U634" s="89">
        <v>1</v>
      </c>
      <c r="V634" s="89">
        <f t="shared" si="205"/>
        <v>0</v>
      </c>
      <c r="W634" s="89">
        <f t="shared" si="199"/>
        <v>0</v>
      </c>
      <c r="X634" s="89">
        <f t="shared" si="191"/>
        <v>1</v>
      </c>
      <c r="Y634" s="71">
        <v>10.199999999999999</v>
      </c>
      <c r="Z634" s="85">
        <v>38600</v>
      </c>
      <c r="AA634">
        <v>1</v>
      </c>
      <c r="AB634" s="71">
        <v>0</v>
      </c>
      <c r="AC634" s="71">
        <v>1</v>
      </c>
      <c r="AD634" s="94">
        <v>18291.687999999998</v>
      </c>
      <c r="AE634" s="79">
        <v>9746175</v>
      </c>
      <c r="AF634" s="67">
        <v>438350</v>
      </c>
      <c r="AG634" s="83">
        <v>0</v>
      </c>
      <c r="AH634" s="83">
        <v>0</v>
      </c>
      <c r="AI634" s="94" t="s">
        <v>450</v>
      </c>
      <c r="AJ634" s="93">
        <f t="shared" si="192"/>
        <v>22714.557000000001</v>
      </c>
      <c r="AK634" s="117">
        <f t="shared" si="193"/>
        <v>5.1818311851260408E-2</v>
      </c>
      <c r="AL634" s="67">
        <v>4924</v>
      </c>
      <c r="AM634" s="100">
        <f t="shared" si="194"/>
        <v>1.1233032964526064</v>
      </c>
    </row>
    <row r="635" spans="1:39">
      <c r="A635" s="11">
        <v>2012</v>
      </c>
      <c r="B635" s="141">
        <v>34</v>
      </c>
      <c r="C635">
        <v>2</v>
      </c>
      <c r="D635">
        <f t="shared" si="184"/>
        <v>24</v>
      </c>
      <c r="E635" s="131">
        <f t="shared" si="185"/>
        <v>0.96</v>
      </c>
      <c r="F635">
        <v>2</v>
      </c>
      <c r="G635" s="126">
        <f t="shared" si="186"/>
        <v>34</v>
      </c>
      <c r="H635" s="129">
        <f t="shared" si="187"/>
        <v>0.97142857142857142</v>
      </c>
      <c r="I635">
        <v>12</v>
      </c>
      <c r="J635" s="126">
        <f t="shared" si="188"/>
        <v>8</v>
      </c>
      <c r="K635" s="99">
        <f t="shared" si="189"/>
        <v>0.42105263157894735</v>
      </c>
      <c r="L635" s="97">
        <f>(E635+H635)/2</f>
        <v>0.96571428571428575</v>
      </c>
      <c r="M635" s="119">
        <v>0</v>
      </c>
      <c r="N635" s="70">
        <v>0</v>
      </c>
      <c r="O635" s="71">
        <v>0</v>
      </c>
      <c r="P635" s="71">
        <v>0</v>
      </c>
      <c r="Q635" s="89" t="str">
        <f t="shared" si="195"/>
        <v>000</v>
      </c>
      <c r="R635" s="89">
        <v>0</v>
      </c>
      <c r="S635" s="89">
        <f t="shared" si="196"/>
        <v>0</v>
      </c>
      <c r="T635" s="89">
        <f t="shared" si="197"/>
        <v>1</v>
      </c>
      <c r="U635" s="89">
        <f t="shared" si="198"/>
        <v>0</v>
      </c>
      <c r="V635" s="89">
        <f t="shared" si="205"/>
        <v>0</v>
      </c>
      <c r="W635" s="89">
        <f t="shared" si="199"/>
        <v>0</v>
      </c>
      <c r="X635" s="89">
        <f t="shared" si="191"/>
        <v>0</v>
      </c>
      <c r="Y635" s="71">
        <v>3.2</v>
      </c>
      <c r="Z635" s="85">
        <v>56188</v>
      </c>
      <c r="AA635">
        <v>1</v>
      </c>
      <c r="AB635" s="71">
        <v>0</v>
      </c>
      <c r="AC635" s="71">
        <v>1</v>
      </c>
      <c r="AD635" s="94">
        <v>2083.6109999999999</v>
      </c>
      <c r="AE635" s="79">
        <v>702087</v>
      </c>
      <c r="AF635" s="67">
        <v>52493</v>
      </c>
      <c r="AG635" s="83">
        <v>0</v>
      </c>
      <c r="AH635" s="83">
        <v>0</v>
      </c>
      <c r="AI635" s="94" t="s">
        <v>451</v>
      </c>
      <c r="AJ635" s="93">
        <f t="shared" si="192"/>
        <v>4146.1490000000003</v>
      </c>
      <c r="AK635" s="117">
        <f t="shared" si="193"/>
        <v>7.8984797973063084E-2</v>
      </c>
      <c r="AL635" s="67">
        <v>5265</v>
      </c>
      <c r="AM635" s="100">
        <f t="shared" si="194"/>
        <v>10.029908749738061</v>
      </c>
    </row>
    <row r="636" spans="1:39">
      <c r="A636" s="11">
        <v>2012</v>
      </c>
      <c r="B636" s="141">
        <v>35</v>
      </c>
      <c r="C636">
        <v>2</v>
      </c>
      <c r="D636">
        <f t="shared" si="184"/>
        <v>24</v>
      </c>
      <c r="E636" s="131">
        <f t="shared" si="185"/>
        <v>0.96</v>
      </c>
      <c r="F636">
        <v>2</v>
      </c>
      <c r="G636" s="126">
        <f t="shared" si="186"/>
        <v>34</v>
      </c>
      <c r="H636" s="129">
        <f t="shared" si="187"/>
        <v>0.97142857142857142</v>
      </c>
      <c r="I636">
        <v>2</v>
      </c>
      <c r="J636" s="126">
        <f t="shared" si="188"/>
        <v>18</v>
      </c>
      <c r="K636" s="99">
        <f t="shared" si="189"/>
        <v>0.94736842105263153</v>
      </c>
      <c r="L636" s="97">
        <f t="shared" ref="L636:L641" si="206">(E636+H636+K636)/3</f>
        <v>0.95959899749373434</v>
      </c>
      <c r="M636" s="119">
        <v>0</v>
      </c>
      <c r="N636" s="70">
        <v>0</v>
      </c>
      <c r="O636" s="71">
        <v>0</v>
      </c>
      <c r="P636" s="71">
        <v>0</v>
      </c>
      <c r="Q636" s="89" t="str">
        <f t="shared" si="195"/>
        <v>000</v>
      </c>
      <c r="R636" s="89">
        <v>0</v>
      </c>
      <c r="S636" s="89">
        <f t="shared" si="196"/>
        <v>0</v>
      </c>
      <c r="T636" s="89">
        <f t="shared" si="197"/>
        <v>1</v>
      </c>
      <c r="U636" s="89">
        <f t="shared" si="198"/>
        <v>0</v>
      </c>
      <c r="V636" s="89">
        <f t="shared" si="205"/>
        <v>0</v>
      </c>
      <c r="W636" s="89">
        <f t="shared" si="199"/>
        <v>0</v>
      </c>
      <c r="X636" s="89">
        <f t="shared" si="191"/>
        <v>0</v>
      </c>
      <c r="Y636" s="71">
        <v>7.7</v>
      </c>
      <c r="Z636" s="85">
        <v>40269</v>
      </c>
      <c r="AA636">
        <v>1</v>
      </c>
      <c r="AB636" s="71">
        <v>0</v>
      </c>
      <c r="AC636" s="71">
        <v>1</v>
      </c>
      <c r="AD636" s="94">
        <v>33602.457000000002</v>
      </c>
      <c r="AE636" s="79">
        <v>11550839</v>
      </c>
      <c r="AF636" s="67">
        <v>550299</v>
      </c>
      <c r="AG636" s="83">
        <v>8</v>
      </c>
      <c r="AH636" s="83">
        <v>8</v>
      </c>
      <c r="AI636" s="94" t="s">
        <v>452</v>
      </c>
      <c r="AJ636" s="93">
        <f t="shared" si="192"/>
        <v>25928.117999999999</v>
      </c>
      <c r="AK636" s="117">
        <f t="shared" si="193"/>
        <v>4.7116418528836142E-2</v>
      </c>
      <c r="AL636" s="67">
        <v>3909</v>
      </c>
      <c r="AM636" s="100">
        <f t="shared" si="194"/>
        <v>0.71034110547175255</v>
      </c>
    </row>
    <row r="637" spans="1:39">
      <c r="A637" s="11">
        <v>2012</v>
      </c>
      <c r="B637" s="141">
        <v>36</v>
      </c>
      <c r="C637">
        <v>2</v>
      </c>
      <c r="D637">
        <f t="shared" si="184"/>
        <v>24</v>
      </c>
      <c r="E637" s="131">
        <f t="shared" si="185"/>
        <v>0.96</v>
      </c>
      <c r="F637">
        <v>3</v>
      </c>
      <c r="G637" s="126">
        <f t="shared" si="186"/>
        <v>33</v>
      </c>
      <c r="H637" s="129">
        <f t="shared" si="187"/>
        <v>0.94285714285714284</v>
      </c>
      <c r="I637">
        <v>2</v>
      </c>
      <c r="J637" s="126">
        <f t="shared" si="188"/>
        <v>18</v>
      </c>
      <c r="K637" s="99">
        <f t="shared" si="189"/>
        <v>0.94736842105263153</v>
      </c>
      <c r="L637" s="97">
        <f t="shared" si="206"/>
        <v>0.95007518796992485</v>
      </c>
      <c r="M637" s="119">
        <v>0</v>
      </c>
      <c r="N637" s="70">
        <v>0</v>
      </c>
      <c r="O637" s="71">
        <v>0</v>
      </c>
      <c r="P637" s="71">
        <v>0</v>
      </c>
      <c r="Q637" s="89" t="str">
        <f t="shared" si="195"/>
        <v>000</v>
      </c>
      <c r="R637" s="89">
        <v>0</v>
      </c>
      <c r="S637" s="89">
        <f t="shared" si="196"/>
        <v>0</v>
      </c>
      <c r="T637" s="89">
        <f t="shared" si="197"/>
        <v>1</v>
      </c>
      <c r="U637" s="89">
        <f t="shared" si="198"/>
        <v>0</v>
      </c>
      <c r="V637" s="89">
        <f t="shared" si="205"/>
        <v>0</v>
      </c>
      <c r="W637" s="89">
        <f t="shared" si="199"/>
        <v>0</v>
      </c>
      <c r="X637" s="89">
        <f t="shared" si="191"/>
        <v>0</v>
      </c>
      <c r="Y637" s="71">
        <v>6.1</v>
      </c>
      <c r="Z637" s="85">
        <v>41098</v>
      </c>
      <c r="AA637">
        <v>1</v>
      </c>
      <c r="AB637" s="71">
        <v>0</v>
      </c>
      <c r="AC637" s="71">
        <v>1</v>
      </c>
      <c r="AD637" s="94">
        <v>9979.2340000000004</v>
      </c>
      <c r="AE637" s="79">
        <v>3817054</v>
      </c>
      <c r="AF637" s="67">
        <v>174305</v>
      </c>
      <c r="AG637" s="83">
        <v>12</v>
      </c>
      <c r="AH637" s="83">
        <v>12</v>
      </c>
      <c r="AI637" s="94" t="s">
        <v>453</v>
      </c>
      <c r="AJ637" s="93">
        <f t="shared" si="192"/>
        <v>8823.9580000000005</v>
      </c>
      <c r="AK637" s="117">
        <f t="shared" si="193"/>
        <v>5.0623665414073038E-2</v>
      </c>
      <c r="AL637" s="67">
        <v>3229</v>
      </c>
      <c r="AM637" s="100">
        <f t="shared" si="194"/>
        <v>1.8524999282866241</v>
      </c>
    </row>
    <row r="638" spans="1:39">
      <c r="A638" s="11">
        <v>2012</v>
      </c>
      <c r="B638" s="141">
        <v>37</v>
      </c>
      <c r="C638">
        <v>2</v>
      </c>
      <c r="D638">
        <f t="shared" si="184"/>
        <v>24</v>
      </c>
      <c r="E638" s="131">
        <f t="shared" si="185"/>
        <v>0.96</v>
      </c>
      <c r="F638">
        <v>2</v>
      </c>
      <c r="G638" s="126">
        <f t="shared" si="186"/>
        <v>34</v>
      </c>
      <c r="H638" s="129">
        <f t="shared" si="187"/>
        <v>0.97142857142857142</v>
      </c>
      <c r="I638">
        <v>2</v>
      </c>
      <c r="J638" s="126">
        <f t="shared" si="188"/>
        <v>18</v>
      </c>
      <c r="K638" s="99">
        <f t="shared" si="189"/>
        <v>0.94736842105263153</v>
      </c>
      <c r="L638" s="97">
        <f t="shared" si="206"/>
        <v>0.95959899749373434</v>
      </c>
      <c r="M638" s="119">
        <v>0</v>
      </c>
      <c r="N638" s="70">
        <v>1</v>
      </c>
      <c r="O638" s="71">
        <v>2</v>
      </c>
      <c r="P638" s="71">
        <v>1</v>
      </c>
      <c r="Q638" s="89" t="str">
        <f t="shared" si="195"/>
        <v>121</v>
      </c>
      <c r="R638" s="89">
        <v>2</v>
      </c>
      <c r="S638" s="89">
        <f t="shared" si="196"/>
        <v>0</v>
      </c>
      <c r="T638" s="89">
        <f t="shared" si="197"/>
        <v>0</v>
      </c>
      <c r="U638" s="89">
        <v>1</v>
      </c>
      <c r="V638" s="89">
        <f t="shared" si="205"/>
        <v>0</v>
      </c>
      <c r="W638" s="89">
        <f t="shared" si="199"/>
        <v>0</v>
      </c>
      <c r="X638" s="89">
        <f t="shared" si="191"/>
        <v>1</v>
      </c>
      <c r="Y638" s="71">
        <v>8.8000000000000007</v>
      </c>
      <c r="Z638" s="85">
        <v>39109</v>
      </c>
      <c r="AA638">
        <v>1</v>
      </c>
      <c r="AB638" s="71">
        <v>0</v>
      </c>
      <c r="AC638" s="71">
        <v>1</v>
      </c>
      <c r="AD638" s="94">
        <v>13826.154</v>
      </c>
      <c r="AE638" s="79">
        <v>3899116</v>
      </c>
      <c r="AF638" s="67">
        <v>196973</v>
      </c>
      <c r="AG638" s="83">
        <v>0</v>
      </c>
      <c r="AH638" s="83">
        <v>0</v>
      </c>
      <c r="AI638" s="94" t="s">
        <v>454</v>
      </c>
      <c r="AJ638" s="93">
        <f t="shared" si="192"/>
        <v>8728.0949999999993</v>
      </c>
      <c r="AK638" s="117">
        <f t="shared" si="193"/>
        <v>4.4311123859615276E-2</v>
      </c>
      <c r="AL638" s="67">
        <v>3938</v>
      </c>
      <c r="AM638" s="100">
        <f t="shared" si="194"/>
        <v>1.9992587816604308</v>
      </c>
    </row>
    <row r="639" spans="1:39">
      <c r="A639" s="11">
        <v>2012</v>
      </c>
      <c r="B639" s="141">
        <v>38</v>
      </c>
      <c r="C639">
        <v>3</v>
      </c>
      <c r="D639">
        <f t="shared" si="184"/>
        <v>23</v>
      </c>
      <c r="E639" s="131">
        <f t="shared" si="185"/>
        <v>0.92</v>
      </c>
      <c r="F639">
        <v>3</v>
      </c>
      <c r="G639" s="126">
        <f t="shared" si="186"/>
        <v>33</v>
      </c>
      <c r="H639" s="129">
        <f t="shared" si="187"/>
        <v>0.94285714285714284</v>
      </c>
      <c r="I639">
        <v>2</v>
      </c>
      <c r="J639" s="126">
        <f t="shared" si="188"/>
        <v>18</v>
      </c>
      <c r="K639" s="99">
        <f t="shared" si="189"/>
        <v>0.94736842105263153</v>
      </c>
      <c r="L639" s="97">
        <f t="shared" si="206"/>
        <v>0.93674185463659143</v>
      </c>
      <c r="M639" s="119">
        <v>0</v>
      </c>
      <c r="N639" s="70">
        <v>0</v>
      </c>
      <c r="O639" s="71">
        <v>0</v>
      </c>
      <c r="P639" s="71">
        <v>0</v>
      </c>
      <c r="Q639" s="89" t="str">
        <f t="shared" si="195"/>
        <v>000</v>
      </c>
      <c r="R639" s="89">
        <v>0</v>
      </c>
      <c r="S639" s="89">
        <f t="shared" si="196"/>
        <v>0</v>
      </c>
      <c r="T639" s="89">
        <f t="shared" si="197"/>
        <v>1</v>
      </c>
      <c r="U639" s="89">
        <f t="shared" si="198"/>
        <v>0</v>
      </c>
      <c r="V639" s="89">
        <f t="shared" si="205"/>
        <v>0</v>
      </c>
      <c r="W639" s="89">
        <f t="shared" si="199"/>
        <v>0</v>
      </c>
      <c r="X639" s="89">
        <f t="shared" si="191"/>
        <v>0</v>
      </c>
      <c r="Y639" s="71">
        <v>7.6</v>
      </c>
      <c r="Z639" s="85">
        <v>45871</v>
      </c>
      <c r="AA639">
        <v>1</v>
      </c>
      <c r="AB639" s="71">
        <v>0</v>
      </c>
      <c r="AC639" s="71">
        <v>1</v>
      </c>
      <c r="AD639" s="94">
        <v>46198.646000000001</v>
      </c>
      <c r="AE639" s="79">
        <v>12771854</v>
      </c>
      <c r="AF639" s="67">
        <v>637896</v>
      </c>
      <c r="AG639" s="83">
        <v>0</v>
      </c>
      <c r="AH639" s="83">
        <v>0</v>
      </c>
      <c r="AI639" s="94" t="s">
        <v>455</v>
      </c>
      <c r="AJ639" s="93">
        <f t="shared" si="192"/>
        <v>32949.917000000001</v>
      </c>
      <c r="AK639" s="117">
        <f t="shared" si="193"/>
        <v>5.1654058028267932E-2</v>
      </c>
      <c r="AL639" s="67">
        <v>3659</v>
      </c>
      <c r="AM639" s="100">
        <f t="shared" si="194"/>
        <v>0.57360447471061116</v>
      </c>
    </row>
    <row r="640" spans="1:39">
      <c r="A640" s="11">
        <v>2012</v>
      </c>
      <c r="B640" s="141">
        <v>39</v>
      </c>
      <c r="C640">
        <v>3</v>
      </c>
      <c r="D640">
        <f t="shared" si="184"/>
        <v>23</v>
      </c>
      <c r="E640" s="131">
        <f t="shared" si="185"/>
        <v>0.92</v>
      </c>
      <c r="F640">
        <v>3</v>
      </c>
      <c r="G640" s="126">
        <f t="shared" si="186"/>
        <v>33</v>
      </c>
      <c r="H640" s="129">
        <f t="shared" si="187"/>
        <v>0.94285714285714284</v>
      </c>
      <c r="I640">
        <v>3</v>
      </c>
      <c r="J640" s="126">
        <f t="shared" si="188"/>
        <v>17</v>
      </c>
      <c r="K640" s="99">
        <f t="shared" si="189"/>
        <v>0.89473684210526316</v>
      </c>
      <c r="L640" s="97">
        <f t="shared" si="206"/>
        <v>0.91919799498746879</v>
      </c>
      <c r="M640" s="119">
        <v>0</v>
      </c>
      <c r="N640" s="70">
        <v>2</v>
      </c>
      <c r="O640" s="71">
        <v>1</v>
      </c>
      <c r="P640" s="71">
        <v>1</v>
      </c>
      <c r="Q640" s="89" t="str">
        <f t="shared" si="195"/>
        <v>211</v>
      </c>
      <c r="R640" s="89">
        <v>2</v>
      </c>
      <c r="S640" s="89">
        <f t="shared" si="196"/>
        <v>0</v>
      </c>
      <c r="T640" s="89">
        <f t="shared" si="197"/>
        <v>0</v>
      </c>
      <c r="U640" s="89">
        <f t="shared" si="198"/>
        <v>0</v>
      </c>
      <c r="V640" s="89">
        <f t="shared" si="205"/>
        <v>0</v>
      </c>
      <c r="W640" s="89">
        <v>1</v>
      </c>
      <c r="X640" s="89">
        <f t="shared" si="191"/>
        <v>1</v>
      </c>
      <c r="Y640" s="71">
        <v>10.9</v>
      </c>
      <c r="Z640" s="85">
        <v>46159</v>
      </c>
      <c r="AA640">
        <v>1</v>
      </c>
      <c r="AB640" s="71">
        <v>0</v>
      </c>
      <c r="AC640" s="71">
        <v>1</v>
      </c>
      <c r="AD640" s="94">
        <v>9211.7900000000009</v>
      </c>
      <c r="AE640" s="79">
        <v>1052901</v>
      </c>
      <c r="AF640" s="67">
        <v>50997</v>
      </c>
      <c r="AG640" s="83">
        <v>0</v>
      </c>
      <c r="AH640" s="83">
        <v>0</v>
      </c>
      <c r="AI640" s="94" t="s">
        <v>456</v>
      </c>
      <c r="AJ640" s="93">
        <f t="shared" si="192"/>
        <v>2868.1880000000001</v>
      </c>
      <c r="AK640" s="117">
        <f t="shared" si="193"/>
        <v>5.6242288762084043E-2</v>
      </c>
      <c r="AL640" s="67">
        <v>106</v>
      </c>
      <c r="AM640" s="100">
        <f t="shared" si="194"/>
        <v>0.20785536404102203</v>
      </c>
    </row>
    <row r="641" spans="1:39">
      <c r="A641" s="11">
        <v>2012</v>
      </c>
      <c r="B641" s="141">
        <v>40</v>
      </c>
      <c r="C641">
        <v>2</v>
      </c>
      <c r="D641">
        <f t="shared" si="184"/>
        <v>24</v>
      </c>
      <c r="E641" s="131">
        <f t="shared" si="185"/>
        <v>0.96</v>
      </c>
      <c r="F641">
        <v>1</v>
      </c>
      <c r="G641" s="126">
        <f t="shared" si="186"/>
        <v>35</v>
      </c>
      <c r="H641" s="129">
        <f t="shared" si="187"/>
        <v>1</v>
      </c>
      <c r="I641">
        <v>1</v>
      </c>
      <c r="J641" s="126">
        <f t="shared" si="188"/>
        <v>19</v>
      </c>
      <c r="K641" s="99">
        <f t="shared" si="189"/>
        <v>1</v>
      </c>
      <c r="L641" s="97">
        <f t="shared" si="206"/>
        <v>0.98666666666666669</v>
      </c>
      <c r="M641" s="119">
        <v>0</v>
      </c>
      <c r="N641" s="70">
        <v>0</v>
      </c>
      <c r="O641" s="71">
        <v>0</v>
      </c>
      <c r="P641" s="71">
        <v>0</v>
      </c>
      <c r="Q641" s="89" t="str">
        <f t="shared" si="195"/>
        <v>000</v>
      </c>
      <c r="R641" s="89">
        <v>0</v>
      </c>
      <c r="S641" s="89">
        <f t="shared" si="196"/>
        <v>0</v>
      </c>
      <c r="T641" s="89">
        <f t="shared" si="197"/>
        <v>1</v>
      </c>
      <c r="U641" s="89">
        <f t="shared" si="198"/>
        <v>0</v>
      </c>
      <c r="V641" s="89">
        <f t="shared" si="205"/>
        <v>0</v>
      </c>
      <c r="W641" s="89">
        <f t="shared" si="199"/>
        <v>0</v>
      </c>
      <c r="X641" s="89">
        <f t="shared" si="191"/>
        <v>0</v>
      </c>
      <c r="Y641" s="71">
        <v>9.3000000000000007</v>
      </c>
      <c r="Z641" s="85">
        <v>35248</v>
      </c>
      <c r="AA641">
        <v>1</v>
      </c>
      <c r="AB641" s="71">
        <v>0</v>
      </c>
      <c r="AC641" s="71">
        <v>1</v>
      </c>
      <c r="AD641" s="94">
        <v>14854.263000000001</v>
      </c>
      <c r="AE641" s="79">
        <v>4720760</v>
      </c>
      <c r="AF641" s="67">
        <v>174567</v>
      </c>
      <c r="AG641" s="83">
        <v>0</v>
      </c>
      <c r="AH641" s="83">
        <v>0</v>
      </c>
      <c r="AI641" s="94" t="s">
        <v>457</v>
      </c>
      <c r="AJ641" s="93">
        <f t="shared" si="192"/>
        <v>8062.6390000000001</v>
      </c>
      <c r="AK641" s="117">
        <f t="shared" si="193"/>
        <v>4.6186501457892958E-2</v>
      </c>
      <c r="AL641" s="67">
        <v>1267</v>
      </c>
      <c r="AM641" s="100">
        <f t="shared" si="194"/>
        <v>0.72579582624436456</v>
      </c>
    </row>
    <row r="642" spans="1:39">
      <c r="A642" s="11">
        <v>2012</v>
      </c>
      <c r="B642" s="141">
        <v>41</v>
      </c>
      <c r="C642">
        <v>2</v>
      </c>
      <c r="D642">
        <f t="shared" ref="D642:D705" si="207">25-(C642-1)</f>
        <v>24</v>
      </c>
      <c r="E642" s="131">
        <f t="shared" si="185"/>
        <v>0.96</v>
      </c>
      <c r="F642">
        <v>12</v>
      </c>
      <c r="G642" s="126">
        <f t="shared" si="186"/>
        <v>24</v>
      </c>
      <c r="H642" s="129">
        <f t="shared" si="187"/>
        <v>0.68571428571428572</v>
      </c>
      <c r="I642">
        <v>12</v>
      </c>
      <c r="J642" s="126">
        <f t="shared" si="188"/>
        <v>8</v>
      </c>
      <c r="K642" s="99">
        <f t="shared" si="189"/>
        <v>0.42105263157894735</v>
      </c>
      <c r="L642" s="97">
        <f>E642</f>
        <v>0.96</v>
      </c>
      <c r="M642" s="119">
        <v>0</v>
      </c>
      <c r="N642" s="70">
        <v>0</v>
      </c>
      <c r="O642" s="71">
        <v>0</v>
      </c>
      <c r="P642" s="71">
        <v>0</v>
      </c>
      <c r="Q642" s="89" t="str">
        <f t="shared" si="195"/>
        <v>000</v>
      </c>
      <c r="R642" s="89">
        <v>0</v>
      </c>
      <c r="S642" s="89">
        <f t="shared" si="196"/>
        <v>0</v>
      </c>
      <c r="T642" s="89">
        <f t="shared" si="197"/>
        <v>1</v>
      </c>
      <c r="U642" s="89">
        <f t="shared" si="198"/>
        <v>0</v>
      </c>
      <c r="V642" s="89">
        <f t="shared" si="205"/>
        <v>0</v>
      </c>
      <c r="W642" s="89">
        <f t="shared" si="199"/>
        <v>0</v>
      </c>
      <c r="X642" s="89">
        <f t="shared" si="191"/>
        <v>0</v>
      </c>
      <c r="Y642" s="71">
        <v>4.2</v>
      </c>
      <c r="Z642" s="85">
        <v>45041</v>
      </c>
      <c r="AA642">
        <v>1</v>
      </c>
      <c r="AB642" s="71">
        <v>0</v>
      </c>
      <c r="AC642" s="71">
        <v>1</v>
      </c>
      <c r="AD642" s="94">
        <v>3607.6149999999998</v>
      </c>
      <c r="AE642" s="79">
        <v>834441</v>
      </c>
      <c r="AF642" s="67">
        <v>43056</v>
      </c>
      <c r="AG642" s="83">
        <v>8</v>
      </c>
      <c r="AH642" s="83">
        <v>8</v>
      </c>
      <c r="AI642" s="94" t="s">
        <v>458</v>
      </c>
      <c r="AJ642" s="93">
        <f t="shared" si="192"/>
        <v>1521.9280000000001</v>
      </c>
      <c r="AK642" s="117">
        <f t="shared" si="193"/>
        <v>3.534764028242289E-2</v>
      </c>
      <c r="AL642" s="67">
        <v>4410</v>
      </c>
      <c r="AM642" s="100">
        <f t="shared" si="194"/>
        <v>10.242474916387961</v>
      </c>
    </row>
    <row r="643" spans="1:39">
      <c r="A643" s="11">
        <v>2012</v>
      </c>
      <c r="B643" s="141">
        <v>42</v>
      </c>
      <c r="C643">
        <v>2</v>
      </c>
      <c r="D643">
        <f t="shared" si="207"/>
        <v>24</v>
      </c>
      <c r="E643" s="131">
        <f t="shared" ref="E643:E706" si="208">D643/25</f>
        <v>0.96</v>
      </c>
      <c r="F643">
        <v>1</v>
      </c>
      <c r="G643" s="126">
        <f t="shared" ref="G643:G706" si="209">35-(F643-1)</f>
        <v>35</v>
      </c>
      <c r="H643" s="129">
        <f t="shared" ref="H643:H706" si="210">G643/35</f>
        <v>1</v>
      </c>
      <c r="I643">
        <v>1</v>
      </c>
      <c r="J643" s="126">
        <f t="shared" ref="J643:J706" si="211">19-(I643-1)</f>
        <v>19</v>
      </c>
      <c r="K643" s="99">
        <f t="shared" ref="K643:K706" si="212">J643/19</f>
        <v>1</v>
      </c>
      <c r="L643" s="97">
        <f t="shared" ref="L643:L650" si="213">(E643+H643+K643)/3</f>
        <v>0.98666666666666669</v>
      </c>
      <c r="M643" s="119">
        <v>0</v>
      </c>
      <c r="N643" s="70">
        <v>0</v>
      </c>
      <c r="O643" s="71">
        <v>0</v>
      </c>
      <c r="P643" s="71">
        <v>0</v>
      </c>
      <c r="Q643" s="89" t="str">
        <f t="shared" si="195"/>
        <v>000</v>
      </c>
      <c r="R643" s="89">
        <v>0</v>
      </c>
      <c r="S643" s="89">
        <f t="shared" si="196"/>
        <v>0</v>
      </c>
      <c r="T643" s="89">
        <f t="shared" si="197"/>
        <v>1</v>
      </c>
      <c r="U643" s="89">
        <f t="shared" si="198"/>
        <v>0</v>
      </c>
      <c r="V643" s="89">
        <f t="shared" si="205"/>
        <v>0</v>
      </c>
      <c r="W643" s="89">
        <f t="shared" si="199"/>
        <v>0</v>
      </c>
      <c r="X643" s="89">
        <f t="shared" ref="X643:X706" si="214">IF(U643+V643+W643=1,1,0)</f>
        <v>0</v>
      </c>
      <c r="Y643" s="71">
        <v>8.1999999999999993</v>
      </c>
      <c r="Z643" s="85">
        <v>38778</v>
      </c>
      <c r="AA643">
        <v>1</v>
      </c>
      <c r="AB643" s="71">
        <v>0</v>
      </c>
      <c r="AC643" s="71">
        <v>1</v>
      </c>
      <c r="AD643" s="94">
        <v>6167.6589999999997</v>
      </c>
      <c r="AE643" s="79">
        <v>6454306</v>
      </c>
      <c r="AF643" s="67">
        <v>278298</v>
      </c>
      <c r="AG643" s="83">
        <v>0</v>
      </c>
      <c r="AH643" s="83">
        <v>0</v>
      </c>
      <c r="AI643" s="94" t="s">
        <v>459</v>
      </c>
      <c r="AJ643" s="93">
        <f t="shared" ref="AJ643:AJ706" si="215">AI643/1000</f>
        <v>11380.078</v>
      </c>
      <c r="AK643" s="117">
        <f t="shared" ref="AK643:AK706" si="216">AJ643/AF643</f>
        <v>4.0891698826437846E-2</v>
      </c>
      <c r="AL643" s="67">
        <v>1556</v>
      </c>
      <c r="AM643" s="100">
        <f t="shared" ref="AM643:AM706" si="217">(AL643/AF643)*100</f>
        <v>0.55911289337329051</v>
      </c>
    </row>
    <row r="644" spans="1:39">
      <c r="A644" s="11">
        <v>2012</v>
      </c>
      <c r="B644" s="141">
        <v>43</v>
      </c>
      <c r="C644">
        <v>2</v>
      </c>
      <c r="D644">
        <f t="shared" si="207"/>
        <v>24</v>
      </c>
      <c r="E644" s="131">
        <f t="shared" si="208"/>
        <v>0.96</v>
      </c>
      <c r="F644">
        <v>1</v>
      </c>
      <c r="G644" s="126">
        <f t="shared" si="209"/>
        <v>35</v>
      </c>
      <c r="H644" s="129">
        <f t="shared" si="210"/>
        <v>1</v>
      </c>
      <c r="I644">
        <v>1</v>
      </c>
      <c r="J644" s="126">
        <f t="shared" si="211"/>
        <v>19</v>
      </c>
      <c r="K644" s="99">
        <f t="shared" si="212"/>
        <v>1</v>
      </c>
      <c r="L644" s="97">
        <f t="shared" si="213"/>
        <v>0.98666666666666669</v>
      </c>
      <c r="M644" s="119">
        <v>0</v>
      </c>
      <c r="N644" s="70">
        <v>0</v>
      </c>
      <c r="O644" s="71">
        <v>0</v>
      </c>
      <c r="P644" s="71">
        <v>0</v>
      </c>
      <c r="Q644" s="89" t="str">
        <f t="shared" si="195"/>
        <v>000</v>
      </c>
      <c r="R644" s="89">
        <v>0</v>
      </c>
      <c r="S644" s="89">
        <f t="shared" si="196"/>
        <v>0</v>
      </c>
      <c r="T644" s="89">
        <f t="shared" si="197"/>
        <v>1</v>
      </c>
      <c r="U644" s="89">
        <f t="shared" si="198"/>
        <v>0</v>
      </c>
      <c r="V644" s="89">
        <f t="shared" si="205"/>
        <v>0</v>
      </c>
      <c r="W644" s="89">
        <f t="shared" si="199"/>
        <v>0</v>
      </c>
      <c r="X644" s="89">
        <f t="shared" si="214"/>
        <v>0</v>
      </c>
      <c r="Y644" s="71">
        <v>7.3</v>
      </c>
      <c r="Z644" s="85">
        <v>43178</v>
      </c>
      <c r="AA644">
        <v>1</v>
      </c>
      <c r="AB644" s="71">
        <v>0</v>
      </c>
      <c r="AC644" s="71">
        <v>1</v>
      </c>
      <c r="AD644" s="94">
        <v>45626.392999999996</v>
      </c>
      <c r="AE644" s="79">
        <v>26071655</v>
      </c>
      <c r="AF644" s="67">
        <v>1437893</v>
      </c>
      <c r="AG644" s="83">
        <v>0</v>
      </c>
      <c r="AH644" s="83">
        <v>0</v>
      </c>
      <c r="AI644" s="94" t="s">
        <v>460</v>
      </c>
      <c r="AJ644" s="93">
        <f t="shared" si="215"/>
        <v>47991.11</v>
      </c>
      <c r="AK644" s="117">
        <f t="shared" si="216"/>
        <v>3.3375995293112908E-2</v>
      </c>
      <c r="AL644" s="67">
        <v>9231</v>
      </c>
      <c r="AM644" s="100">
        <f t="shared" si="217"/>
        <v>0.64198100971351835</v>
      </c>
    </row>
    <row r="645" spans="1:39">
      <c r="A645" s="11">
        <v>2012</v>
      </c>
      <c r="B645" s="141">
        <v>44</v>
      </c>
      <c r="C645">
        <v>1</v>
      </c>
      <c r="D645">
        <f t="shared" si="207"/>
        <v>25</v>
      </c>
      <c r="E645" s="131">
        <f t="shared" si="208"/>
        <v>1</v>
      </c>
      <c r="F645">
        <v>1</v>
      </c>
      <c r="G645" s="126">
        <f t="shared" si="209"/>
        <v>35</v>
      </c>
      <c r="H645" s="129">
        <f t="shared" si="210"/>
        <v>1</v>
      </c>
      <c r="I645">
        <v>1</v>
      </c>
      <c r="J645" s="126">
        <f t="shared" si="211"/>
        <v>19</v>
      </c>
      <c r="K645" s="99">
        <f t="shared" si="212"/>
        <v>1</v>
      </c>
      <c r="L645" s="97">
        <f t="shared" si="213"/>
        <v>1</v>
      </c>
      <c r="M645" s="119">
        <v>0</v>
      </c>
      <c r="N645" s="70">
        <v>0</v>
      </c>
      <c r="O645" s="71">
        <v>0</v>
      </c>
      <c r="P645" s="71">
        <v>0</v>
      </c>
      <c r="Q645" s="89" t="str">
        <f t="shared" ref="Q645:Q708" si="218">N645&amp;O645&amp;P645</f>
        <v>000</v>
      </c>
      <c r="R645" s="89">
        <v>0</v>
      </c>
      <c r="S645" s="89">
        <f t="shared" ref="S645:S708" si="219">IF(Q645="111",1,0)</f>
        <v>0</v>
      </c>
      <c r="T645" s="89">
        <f t="shared" ref="T645:T708" si="220">IF(Q645="000",1,0)</f>
        <v>1</v>
      </c>
      <c r="U645" s="89">
        <f t="shared" ref="U645:U708" si="221">IF(Q645="100""110""101",1,0)</f>
        <v>0</v>
      </c>
      <c r="V645" s="89">
        <f t="shared" si="205"/>
        <v>0</v>
      </c>
      <c r="W645" s="89">
        <f t="shared" ref="W645:W708" si="222">IF(Q645="200",1,0)</f>
        <v>0</v>
      </c>
      <c r="X645" s="89">
        <f t="shared" si="214"/>
        <v>0</v>
      </c>
      <c r="Y645" s="71">
        <v>5.7</v>
      </c>
      <c r="Z645" s="85">
        <v>35545</v>
      </c>
      <c r="AA645">
        <v>1</v>
      </c>
      <c r="AB645" s="71">
        <v>0</v>
      </c>
      <c r="AC645" s="71">
        <v>1</v>
      </c>
      <c r="AD645" s="94">
        <v>7067.1490000000003</v>
      </c>
      <c r="AE645" s="79">
        <v>2855782</v>
      </c>
      <c r="AF645" s="67">
        <v>128018</v>
      </c>
      <c r="AG645" s="83">
        <v>0</v>
      </c>
      <c r="AH645" s="83">
        <v>0</v>
      </c>
      <c r="AI645" s="94" t="s">
        <v>461</v>
      </c>
      <c r="AJ645" s="93">
        <f t="shared" si="215"/>
        <v>5809.9549999999999</v>
      </c>
      <c r="AK645" s="117">
        <f t="shared" si="216"/>
        <v>4.5383891327782033E-2</v>
      </c>
      <c r="AL645" s="67">
        <v>674</v>
      </c>
      <c r="AM645" s="100">
        <f t="shared" si="217"/>
        <v>0.52648846255995252</v>
      </c>
    </row>
    <row r="646" spans="1:39">
      <c r="A646" s="11">
        <v>2012</v>
      </c>
      <c r="B646" s="141">
        <v>45</v>
      </c>
      <c r="C646">
        <v>2</v>
      </c>
      <c r="D646">
        <f t="shared" si="207"/>
        <v>24</v>
      </c>
      <c r="E646" s="131">
        <f t="shared" si="208"/>
        <v>0.96</v>
      </c>
      <c r="F646">
        <v>1</v>
      </c>
      <c r="G646" s="126">
        <f t="shared" si="209"/>
        <v>35</v>
      </c>
      <c r="H646" s="129">
        <f t="shared" si="210"/>
        <v>1</v>
      </c>
      <c r="I646">
        <v>1</v>
      </c>
      <c r="J646" s="126">
        <f t="shared" si="211"/>
        <v>19</v>
      </c>
      <c r="K646" s="99">
        <f t="shared" si="212"/>
        <v>1</v>
      </c>
      <c r="L646" s="97">
        <f t="shared" si="213"/>
        <v>0.98666666666666669</v>
      </c>
      <c r="M646" s="119">
        <v>0</v>
      </c>
      <c r="N646" s="70">
        <v>1</v>
      </c>
      <c r="O646" s="71">
        <v>1</v>
      </c>
      <c r="P646" s="71">
        <v>1</v>
      </c>
      <c r="Q646" s="89" t="str">
        <f t="shared" si="218"/>
        <v>111</v>
      </c>
      <c r="R646" s="89">
        <v>1</v>
      </c>
      <c r="S646" s="89">
        <f t="shared" si="219"/>
        <v>1</v>
      </c>
      <c r="T646" s="89">
        <f t="shared" si="220"/>
        <v>0</v>
      </c>
      <c r="U646" s="89">
        <f t="shared" si="221"/>
        <v>0</v>
      </c>
      <c r="V646" s="89">
        <f t="shared" si="205"/>
        <v>0</v>
      </c>
      <c r="W646" s="89">
        <f t="shared" si="222"/>
        <v>0</v>
      </c>
      <c r="X646" s="89">
        <f t="shared" si="214"/>
        <v>0</v>
      </c>
      <c r="Y646" s="71">
        <v>5</v>
      </c>
      <c r="Z646" s="85">
        <v>44889</v>
      </c>
      <c r="AA646">
        <v>1</v>
      </c>
      <c r="AB646" s="71">
        <v>0</v>
      </c>
      <c r="AC646" s="71">
        <v>1</v>
      </c>
      <c r="AD646" s="94">
        <v>3390.9609999999998</v>
      </c>
      <c r="AE646" s="79">
        <v>626444</v>
      </c>
      <c r="AF646" s="67">
        <v>28195</v>
      </c>
      <c r="AG646" s="83">
        <v>0</v>
      </c>
      <c r="AH646" s="83">
        <v>0</v>
      </c>
      <c r="AI646" s="94" t="s">
        <v>462</v>
      </c>
      <c r="AJ646" s="93">
        <f t="shared" si="215"/>
        <v>2731.0360000000001</v>
      </c>
      <c r="AK646" s="117">
        <f t="shared" si="216"/>
        <v>9.6862422415321864E-2</v>
      </c>
      <c r="AL646" s="67">
        <v>391</v>
      </c>
      <c r="AM646" s="100">
        <f t="shared" si="217"/>
        <v>1.3867707040255366</v>
      </c>
    </row>
    <row r="647" spans="1:39">
      <c r="A647" s="11">
        <v>2012</v>
      </c>
      <c r="B647" s="141">
        <v>46</v>
      </c>
      <c r="C647">
        <v>1</v>
      </c>
      <c r="D647">
        <f t="shared" si="207"/>
        <v>25</v>
      </c>
      <c r="E647" s="131">
        <f t="shared" si="208"/>
        <v>1</v>
      </c>
      <c r="F647">
        <v>1</v>
      </c>
      <c r="G647" s="126">
        <f t="shared" si="209"/>
        <v>35</v>
      </c>
      <c r="H647" s="129">
        <f t="shared" si="210"/>
        <v>1</v>
      </c>
      <c r="I647">
        <v>1</v>
      </c>
      <c r="J647" s="126">
        <f t="shared" si="211"/>
        <v>19</v>
      </c>
      <c r="K647" s="99">
        <f t="shared" si="212"/>
        <v>1</v>
      </c>
      <c r="L647" s="97">
        <f t="shared" si="213"/>
        <v>1</v>
      </c>
      <c r="M647" s="119">
        <v>0</v>
      </c>
      <c r="N647" s="70">
        <v>0</v>
      </c>
      <c r="O647" s="71">
        <v>0</v>
      </c>
      <c r="P647" s="71">
        <v>2</v>
      </c>
      <c r="Q647" s="89" t="str">
        <f t="shared" si="218"/>
        <v>002</v>
      </c>
      <c r="R647" s="89">
        <v>2</v>
      </c>
      <c r="S647" s="89">
        <f t="shared" si="219"/>
        <v>0</v>
      </c>
      <c r="T647" s="89">
        <f t="shared" si="220"/>
        <v>0</v>
      </c>
      <c r="U647" s="89">
        <f t="shared" si="221"/>
        <v>0</v>
      </c>
      <c r="V647" s="89">
        <v>1</v>
      </c>
      <c r="W647" s="89">
        <f t="shared" si="222"/>
        <v>0</v>
      </c>
      <c r="X647" s="89">
        <f t="shared" si="214"/>
        <v>1</v>
      </c>
      <c r="Y647" s="71">
        <v>5.8</v>
      </c>
      <c r="Z647" s="85">
        <v>49302</v>
      </c>
      <c r="AA647">
        <v>1</v>
      </c>
      <c r="AB647" s="71">
        <v>0</v>
      </c>
      <c r="AC647" s="71">
        <v>1</v>
      </c>
      <c r="AD647" s="94">
        <v>27785.848999999998</v>
      </c>
      <c r="AE647" s="79">
        <v>8192048</v>
      </c>
      <c r="AF647" s="67">
        <v>441144</v>
      </c>
      <c r="AG647" s="83">
        <v>0</v>
      </c>
      <c r="AH647" s="83">
        <v>0</v>
      </c>
      <c r="AI647" s="94" t="s">
        <v>463</v>
      </c>
      <c r="AJ647" s="93">
        <f t="shared" si="215"/>
        <v>18144.897000000001</v>
      </c>
      <c r="AK647" s="117">
        <f t="shared" si="216"/>
        <v>4.1131460475490995E-2</v>
      </c>
      <c r="AL647" s="67">
        <v>1652</v>
      </c>
      <c r="AM647" s="100">
        <f t="shared" si="217"/>
        <v>0.37448089512721472</v>
      </c>
    </row>
    <row r="648" spans="1:39">
      <c r="A648" s="11">
        <v>2012</v>
      </c>
      <c r="B648" s="141">
        <v>47</v>
      </c>
      <c r="C648">
        <v>2</v>
      </c>
      <c r="D648">
        <f t="shared" si="207"/>
        <v>24</v>
      </c>
      <c r="E648" s="131">
        <f t="shared" si="208"/>
        <v>0.96</v>
      </c>
      <c r="F648">
        <v>2</v>
      </c>
      <c r="G648" s="126">
        <f t="shared" si="209"/>
        <v>34</v>
      </c>
      <c r="H648" s="129">
        <f t="shared" si="210"/>
        <v>0.97142857142857142</v>
      </c>
      <c r="I648">
        <v>2</v>
      </c>
      <c r="J648" s="126">
        <f t="shared" si="211"/>
        <v>18</v>
      </c>
      <c r="K648" s="99">
        <f t="shared" si="212"/>
        <v>0.94736842105263153</v>
      </c>
      <c r="L648" s="97">
        <f t="shared" si="213"/>
        <v>0.95959899749373434</v>
      </c>
      <c r="M648" s="119">
        <v>0</v>
      </c>
      <c r="N648" s="70">
        <v>1</v>
      </c>
      <c r="O648" s="71">
        <v>1</v>
      </c>
      <c r="P648" s="71">
        <v>1</v>
      </c>
      <c r="Q648" s="89" t="str">
        <f t="shared" si="218"/>
        <v>111</v>
      </c>
      <c r="R648" s="89">
        <v>1</v>
      </c>
      <c r="S648" s="89">
        <f t="shared" si="219"/>
        <v>1</v>
      </c>
      <c r="T648" s="89">
        <f t="shared" si="220"/>
        <v>0</v>
      </c>
      <c r="U648" s="89">
        <f t="shared" si="221"/>
        <v>0</v>
      </c>
      <c r="V648" s="89">
        <f t="shared" ref="V648:V672" si="223">IF(Q648="011",1,0)</f>
        <v>0</v>
      </c>
      <c r="W648" s="89">
        <f t="shared" si="222"/>
        <v>0</v>
      </c>
      <c r="X648" s="89">
        <f t="shared" si="214"/>
        <v>0</v>
      </c>
      <c r="Y648" s="71">
        <v>8.3000000000000007</v>
      </c>
      <c r="Z648" s="85">
        <v>47338</v>
      </c>
      <c r="AA648">
        <v>1</v>
      </c>
      <c r="AB648" s="71">
        <v>0</v>
      </c>
      <c r="AC648" s="71">
        <v>1</v>
      </c>
      <c r="AD648" s="94">
        <v>29090.132000000001</v>
      </c>
      <c r="AE648" s="79">
        <v>6895226</v>
      </c>
      <c r="AF648" s="67">
        <v>388922</v>
      </c>
      <c r="AG648" s="83">
        <v>0</v>
      </c>
      <c r="AH648" s="83">
        <v>0</v>
      </c>
      <c r="AI648" s="94" t="s">
        <v>464</v>
      </c>
      <c r="AJ648" s="93">
        <f t="shared" si="215"/>
        <v>17624.715</v>
      </c>
      <c r="AK648" s="117">
        <f t="shared" si="216"/>
        <v>4.5316837309280524E-2</v>
      </c>
      <c r="AL648" s="67">
        <v>7844</v>
      </c>
      <c r="AM648" s="100">
        <f t="shared" si="217"/>
        <v>2.0168568504738738</v>
      </c>
    </row>
    <row r="649" spans="1:39">
      <c r="A649" s="11">
        <v>2012</v>
      </c>
      <c r="B649" s="141">
        <v>48</v>
      </c>
      <c r="C649">
        <v>3</v>
      </c>
      <c r="D649">
        <f t="shared" si="207"/>
        <v>23</v>
      </c>
      <c r="E649" s="131">
        <f t="shared" si="208"/>
        <v>0.92</v>
      </c>
      <c r="F649">
        <v>2</v>
      </c>
      <c r="G649" s="126">
        <f t="shared" si="209"/>
        <v>34</v>
      </c>
      <c r="H649" s="129">
        <f t="shared" si="210"/>
        <v>0.97142857142857142</v>
      </c>
      <c r="I649">
        <v>2</v>
      </c>
      <c r="J649" s="126">
        <f t="shared" si="211"/>
        <v>18</v>
      </c>
      <c r="K649" s="99">
        <f t="shared" si="212"/>
        <v>0.94736842105263153</v>
      </c>
      <c r="L649" s="97">
        <f t="shared" si="213"/>
        <v>0.94626566416040092</v>
      </c>
      <c r="M649" s="119">
        <v>0</v>
      </c>
      <c r="N649" s="70">
        <v>1</v>
      </c>
      <c r="O649" s="71">
        <v>1</v>
      </c>
      <c r="P649" s="71">
        <v>1</v>
      </c>
      <c r="Q649" s="89" t="str">
        <f t="shared" si="218"/>
        <v>111</v>
      </c>
      <c r="R649" s="89">
        <v>1</v>
      </c>
      <c r="S649" s="89">
        <f t="shared" si="219"/>
        <v>1</v>
      </c>
      <c r="T649" s="89">
        <f t="shared" si="220"/>
        <v>0</v>
      </c>
      <c r="U649" s="89">
        <f t="shared" si="221"/>
        <v>0</v>
      </c>
      <c r="V649" s="89">
        <f t="shared" si="223"/>
        <v>0</v>
      </c>
      <c r="W649" s="89">
        <f t="shared" si="222"/>
        <v>0</v>
      </c>
      <c r="X649" s="89">
        <f t="shared" si="214"/>
        <v>0</v>
      </c>
      <c r="Y649" s="71">
        <v>7.4</v>
      </c>
      <c r="Z649" s="85">
        <v>34808</v>
      </c>
      <c r="AA649">
        <v>1</v>
      </c>
      <c r="AB649" s="71">
        <v>0</v>
      </c>
      <c r="AC649" s="71">
        <v>1</v>
      </c>
      <c r="AD649" s="94">
        <v>7306.7560000000003</v>
      </c>
      <c r="AE649" s="79">
        <v>1856560</v>
      </c>
      <c r="AF649" s="67">
        <v>70969</v>
      </c>
      <c r="AG649" s="83">
        <v>0</v>
      </c>
      <c r="AH649" s="83">
        <v>0</v>
      </c>
      <c r="AI649" s="94" t="s">
        <v>465</v>
      </c>
      <c r="AJ649" s="93">
        <f t="shared" si="215"/>
        <v>5285.7730000000001</v>
      </c>
      <c r="AK649" s="117">
        <f t="shared" si="216"/>
        <v>7.4480026490439485E-2</v>
      </c>
      <c r="AL649" s="67">
        <v>273</v>
      </c>
      <c r="AM649" s="100">
        <f t="shared" si="217"/>
        <v>0.38467499894320056</v>
      </c>
    </row>
    <row r="650" spans="1:39">
      <c r="A650" s="11">
        <v>2012</v>
      </c>
      <c r="B650" s="141">
        <v>49</v>
      </c>
      <c r="C650">
        <v>3</v>
      </c>
      <c r="D650">
        <f t="shared" si="207"/>
        <v>23</v>
      </c>
      <c r="E650" s="131">
        <f t="shared" si="208"/>
        <v>0.92</v>
      </c>
      <c r="F650">
        <v>3</v>
      </c>
      <c r="G650" s="126">
        <f t="shared" si="209"/>
        <v>33</v>
      </c>
      <c r="H650" s="129">
        <f t="shared" si="210"/>
        <v>0.94285714285714284</v>
      </c>
      <c r="I650">
        <v>3</v>
      </c>
      <c r="J650" s="126">
        <f t="shared" si="211"/>
        <v>17</v>
      </c>
      <c r="K650" s="99">
        <f t="shared" si="212"/>
        <v>0.89473684210526316</v>
      </c>
      <c r="L650" s="97">
        <f t="shared" si="213"/>
        <v>0.91919799498746879</v>
      </c>
      <c r="M650" s="119">
        <v>0</v>
      </c>
      <c r="N650" s="70">
        <v>0</v>
      </c>
      <c r="O650" s="71">
        <v>0</v>
      </c>
      <c r="P650" s="71">
        <v>0</v>
      </c>
      <c r="Q650" s="89" t="str">
        <f t="shared" si="218"/>
        <v>000</v>
      </c>
      <c r="R650" s="89">
        <v>0</v>
      </c>
      <c r="S650" s="89">
        <f t="shared" si="219"/>
        <v>0</v>
      </c>
      <c r="T650" s="89">
        <f t="shared" si="220"/>
        <v>1</v>
      </c>
      <c r="U650" s="89">
        <f t="shared" si="221"/>
        <v>0</v>
      </c>
      <c r="V650" s="89">
        <f t="shared" si="223"/>
        <v>0</v>
      </c>
      <c r="W650" s="89">
        <f t="shared" si="222"/>
        <v>0</v>
      </c>
      <c r="X650" s="89">
        <f t="shared" si="214"/>
        <v>0</v>
      </c>
      <c r="Y650" s="71">
        <v>6.9</v>
      </c>
      <c r="Z650" s="85">
        <v>42537</v>
      </c>
      <c r="AA650">
        <v>1</v>
      </c>
      <c r="AB650" s="71">
        <v>0</v>
      </c>
      <c r="AC650" s="71">
        <v>1</v>
      </c>
      <c r="AD650" s="94">
        <v>22995.707999999999</v>
      </c>
      <c r="AE650" s="79">
        <v>5726177</v>
      </c>
      <c r="AF650" s="67">
        <v>272420</v>
      </c>
      <c r="AG650" s="83">
        <v>0</v>
      </c>
      <c r="AH650" s="83">
        <v>0</v>
      </c>
      <c r="AI650" s="94" t="s">
        <v>466</v>
      </c>
      <c r="AJ650" s="93">
        <f t="shared" si="215"/>
        <v>15995.334999999999</v>
      </c>
      <c r="AK650" s="117">
        <f t="shared" si="216"/>
        <v>5.871571470523456E-2</v>
      </c>
      <c r="AL650" s="67">
        <v>5037</v>
      </c>
      <c r="AM650" s="100">
        <f t="shared" si="217"/>
        <v>1.8489831877248366</v>
      </c>
    </row>
    <row r="651" spans="1:39" s="20" customFormat="1" ht="16" thickBot="1">
      <c r="A651" s="18">
        <v>2012</v>
      </c>
      <c r="B651" s="142">
        <v>50</v>
      </c>
      <c r="C651" s="20">
        <v>1</v>
      </c>
      <c r="D651" s="20">
        <f t="shared" si="207"/>
        <v>25</v>
      </c>
      <c r="E651" s="138">
        <f t="shared" si="208"/>
        <v>1</v>
      </c>
      <c r="F651" s="20">
        <v>12</v>
      </c>
      <c r="G651" s="20">
        <f t="shared" si="209"/>
        <v>24</v>
      </c>
      <c r="H651" s="139">
        <f t="shared" si="210"/>
        <v>0.68571428571428572</v>
      </c>
      <c r="I651" s="20">
        <v>12</v>
      </c>
      <c r="J651" s="20">
        <f t="shared" si="211"/>
        <v>8</v>
      </c>
      <c r="K651" s="105">
        <f t="shared" si="212"/>
        <v>0.42105263157894735</v>
      </c>
      <c r="L651" s="106">
        <f>E651</f>
        <v>1</v>
      </c>
      <c r="M651" s="140">
        <v>0</v>
      </c>
      <c r="N651" s="20">
        <v>0</v>
      </c>
      <c r="O651" s="20">
        <v>0</v>
      </c>
      <c r="P651" s="20">
        <v>0</v>
      </c>
      <c r="Q651" s="72" t="str">
        <f t="shared" si="218"/>
        <v>000</v>
      </c>
      <c r="R651" s="72">
        <v>0</v>
      </c>
      <c r="S651" s="72">
        <f t="shared" si="219"/>
        <v>0</v>
      </c>
      <c r="T651" s="72">
        <f t="shared" si="220"/>
        <v>1</v>
      </c>
      <c r="U651" s="72">
        <f t="shared" si="221"/>
        <v>0</v>
      </c>
      <c r="V651" s="72">
        <f t="shared" si="223"/>
        <v>0</v>
      </c>
      <c r="W651" s="72">
        <f t="shared" si="222"/>
        <v>0</v>
      </c>
      <c r="X651" s="72">
        <f t="shared" si="214"/>
        <v>0</v>
      </c>
      <c r="Y651" s="20">
        <v>5.5</v>
      </c>
      <c r="Z651" s="86">
        <v>52768</v>
      </c>
      <c r="AA651" s="20">
        <v>1</v>
      </c>
      <c r="AB651" s="72">
        <v>0</v>
      </c>
      <c r="AC651" s="72">
        <v>1</v>
      </c>
      <c r="AD651" s="95">
        <v>1321.8040000000001</v>
      </c>
      <c r="AE651" s="80">
        <v>576765</v>
      </c>
      <c r="AF651" s="82">
        <v>40201</v>
      </c>
      <c r="AG651" s="84">
        <v>0</v>
      </c>
      <c r="AH651" s="84">
        <v>0</v>
      </c>
      <c r="AI651" s="95" t="s">
        <v>467</v>
      </c>
      <c r="AJ651" s="96">
        <f t="shared" si="215"/>
        <v>2304.6280000000002</v>
      </c>
      <c r="AK651" s="118">
        <f t="shared" si="216"/>
        <v>5.7327628665953589E-2</v>
      </c>
      <c r="AL651" s="68">
        <v>499</v>
      </c>
      <c r="AM651" s="107">
        <f t="shared" si="217"/>
        <v>1.2412626551578319</v>
      </c>
    </row>
    <row r="652" spans="1:39" ht="16" thickTop="1">
      <c r="A652" s="16">
        <v>2013</v>
      </c>
      <c r="B652" s="141">
        <v>1</v>
      </c>
      <c r="C652">
        <v>3</v>
      </c>
      <c r="D652">
        <f t="shared" si="207"/>
        <v>23</v>
      </c>
      <c r="E652" s="131">
        <f t="shared" si="208"/>
        <v>0.92</v>
      </c>
      <c r="F652">
        <v>2</v>
      </c>
      <c r="G652" s="126">
        <f t="shared" si="209"/>
        <v>34</v>
      </c>
      <c r="H652" s="129">
        <f t="shared" si="210"/>
        <v>0.97142857142857142</v>
      </c>
      <c r="I652">
        <v>2</v>
      </c>
      <c r="J652" s="126">
        <f t="shared" si="211"/>
        <v>18</v>
      </c>
      <c r="K652" s="99">
        <f t="shared" si="212"/>
        <v>0.94736842105263153</v>
      </c>
      <c r="L652" s="97">
        <f>(E652+H652+K652)/3</f>
        <v>0.94626566416040092</v>
      </c>
      <c r="M652" s="119">
        <v>0</v>
      </c>
      <c r="N652" s="70">
        <v>0</v>
      </c>
      <c r="O652" s="71">
        <v>0</v>
      </c>
      <c r="P652" s="71">
        <v>0</v>
      </c>
      <c r="Q652" s="89" t="str">
        <f t="shared" si="218"/>
        <v>000</v>
      </c>
      <c r="R652" s="71">
        <v>0</v>
      </c>
      <c r="S652" s="89">
        <f t="shared" si="219"/>
        <v>0</v>
      </c>
      <c r="T652" s="89">
        <f t="shared" si="220"/>
        <v>1</v>
      </c>
      <c r="U652" s="89">
        <f t="shared" si="221"/>
        <v>0</v>
      </c>
      <c r="V652" s="89">
        <f t="shared" si="223"/>
        <v>0</v>
      </c>
      <c r="W652" s="89">
        <f t="shared" si="222"/>
        <v>0</v>
      </c>
      <c r="X652" s="89">
        <f t="shared" si="214"/>
        <v>0</v>
      </c>
      <c r="Y652" s="71">
        <v>6.9</v>
      </c>
      <c r="Z652" s="85">
        <v>35778</v>
      </c>
      <c r="AA652">
        <v>1</v>
      </c>
      <c r="AB652" s="71">
        <v>0</v>
      </c>
      <c r="AC652" s="71">
        <v>1</v>
      </c>
      <c r="AD652" s="93">
        <v>9055.2270000000008</v>
      </c>
      <c r="AE652" s="79">
        <v>4829479</v>
      </c>
      <c r="AF652" s="67">
        <v>190319</v>
      </c>
      <c r="AG652" s="83">
        <v>0</v>
      </c>
      <c r="AH652" s="83">
        <v>0</v>
      </c>
      <c r="AI652" s="94" t="s">
        <v>368</v>
      </c>
      <c r="AJ652" s="93">
        <f t="shared" si="215"/>
        <v>9270.9189999999999</v>
      </c>
      <c r="AK652" s="117">
        <f t="shared" si="216"/>
        <v>4.8712524761059063E-2</v>
      </c>
      <c r="AL652" s="67">
        <v>3378</v>
      </c>
      <c r="AM652" s="100">
        <f t="shared" si="217"/>
        <v>1.7749147483961139</v>
      </c>
    </row>
    <row r="653" spans="1:39">
      <c r="A653" s="11">
        <v>2013</v>
      </c>
      <c r="B653" s="141">
        <v>2</v>
      </c>
      <c r="C653">
        <v>1</v>
      </c>
      <c r="D653">
        <f t="shared" si="207"/>
        <v>25</v>
      </c>
      <c r="E653" s="131">
        <f t="shared" si="208"/>
        <v>1</v>
      </c>
      <c r="F653">
        <v>1</v>
      </c>
      <c r="G653" s="126">
        <f t="shared" si="209"/>
        <v>35</v>
      </c>
      <c r="H653" s="129">
        <f t="shared" si="210"/>
        <v>1</v>
      </c>
      <c r="I653">
        <v>1</v>
      </c>
      <c r="J653" s="126">
        <f t="shared" si="211"/>
        <v>19</v>
      </c>
      <c r="K653" s="99">
        <f t="shared" si="212"/>
        <v>1</v>
      </c>
      <c r="L653" s="97">
        <f>(E653+H653+K653)/3</f>
        <v>1</v>
      </c>
      <c r="M653" s="119">
        <v>0</v>
      </c>
      <c r="N653" s="70">
        <v>0</v>
      </c>
      <c r="O653" s="71">
        <v>0</v>
      </c>
      <c r="P653" s="71">
        <v>0</v>
      </c>
      <c r="Q653" s="89" t="str">
        <f t="shared" si="218"/>
        <v>000</v>
      </c>
      <c r="R653" s="71">
        <v>0</v>
      </c>
      <c r="S653" s="89">
        <f t="shared" si="219"/>
        <v>0</v>
      </c>
      <c r="T653" s="89">
        <f t="shared" si="220"/>
        <v>1</v>
      </c>
      <c r="U653" s="89">
        <f t="shared" si="221"/>
        <v>0</v>
      </c>
      <c r="V653" s="89">
        <f t="shared" si="223"/>
        <v>0</v>
      </c>
      <c r="W653" s="89">
        <f t="shared" si="222"/>
        <v>0</v>
      </c>
      <c r="X653" s="89">
        <f t="shared" si="214"/>
        <v>0</v>
      </c>
      <c r="Y653" s="71">
        <v>6.7</v>
      </c>
      <c r="Z653" s="85">
        <v>51455</v>
      </c>
      <c r="AA653">
        <v>1</v>
      </c>
      <c r="AB653" s="71">
        <v>0</v>
      </c>
      <c r="AC653" s="71">
        <v>1</v>
      </c>
      <c r="AD653" s="93">
        <v>6218.3630000000003</v>
      </c>
      <c r="AE653" s="79">
        <v>736879</v>
      </c>
      <c r="AF653" s="67">
        <v>59808</v>
      </c>
      <c r="AG653" s="83">
        <v>0</v>
      </c>
      <c r="AH653" s="83">
        <v>0</v>
      </c>
      <c r="AI653" s="94" t="s">
        <v>369</v>
      </c>
      <c r="AJ653" s="93">
        <f t="shared" si="215"/>
        <v>5132.8109999999997</v>
      </c>
      <c r="AK653" s="117">
        <f t="shared" si="216"/>
        <v>8.5821478731942208E-2</v>
      </c>
      <c r="AL653" s="67">
        <v>618</v>
      </c>
      <c r="AM653" s="100">
        <f t="shared" si="217"/>
        <v>1.03330658105939</v>
      </c>
    </row>
    <row r="654" spans="1:39">
      <c r="A654" s="11">
        <v>2013</v>
      </c>
      <c r="B654" s="141">
        <v>3</v>
      </c>
      <c r="C654">
        <v>4</v>
      </c>
      <c r="D654">
        <f t="shared" si="207"/>
        <v>22</v>
      </c>
      <c r="E654" s="131">
        <f t="shared" si="208"/>
        <v>0.88</v>
      </c>
      <c r="F654">
        <v>4</v>
      </c>
      <c r="G654" s="126">
        <f t="shared" si="209"/>
        <v>32</v>
      </c>
      <c r="H654" s="129">
        <f t="shared" si="210"/>
        <v>0.91428571428571426</v>
      </c>
      <c r="I654">
        <v>12</v>
      </c>
      <c r="J654" s="126">
        <f t="shared" si="211"/>
        <v>8</v>
      </c>
      <c r="K654" s="99">
        <f t="shared" si="212"/>
        <v>0.42105263157894735</v>
      </c>
      <c r="L654" s="97">
        <f>(E654+H654)/2</f>
        <v>0.89714285714285713</v>
      </c>
      <c r="M654" s="119">
        <v>0</v>
      </c>
      <c r="N654" s="70">
        <v>0</v>
      </c>
      <c r="O654" s="71">
        <v>0</v>
      </c>
      <c r="P654" s="71">
        <v>0</v>
      </c>
      <c r="Q654" s="89" t="str">
        <f t="shared" si="218"/>
        <v>000</v>
      </c>
      <c r="R654" s="71">
        <v>0</v>
      </c>
      <c r="S654" s="89">
        <f t="shared" si="219"/>
        <v>0</v>
      </c>
      <c r="T654" s="89">
        <f t="shared" si="220"/>
        <v>1</v>
      </c>
      <c r="U654" s="89">
        <f t="shared" si="221"/>
        <v>0</v>
      </c>
      <c r="V654" s="89">
        <f t="shared" si="223"/>
        <v>0</v>
      </c>
      <c r="W654" s="89">
        <f t="shared" si="222"/>
        <v>0</v>
      </c>
      <c r="X654" s="89">
        <f t="shared" si="214"/>
        <v>0</v>
      </c>
      <c r="Y654" s="71">
        <v>8</v>
      </c>
      <c r="Z654" s="85">
        <v>36558</v>
      </c>
      <c r="AA654">
        <v>1</v>
      </c>
      <c r="AB654" s="71">
        <v>0</v>
      </c>
      <c r="AC654" s="71">
        <v>1</v>
      </c>
      <c r="AD654" s="93">
        <v>14186.861000000001</v>
      </c>
      <c r="AE654" s="79">
        <v>6624617</v>
      </c>
      <c r="AF654" s="67">
        <v>270469</v>
      </c>
      <c r="AG654" s="83">
        <v>8</v>
      </c>
      <c r="AH654" s="83">
        <v>8</v>
      </c>
      <c r="AI654" s="94" t="s">
        <v>370</v>
      </c>
      <c r="AJ654" s="93">
        <f t="shared" si="215"/>
        <v>13796.918</v>
      </c>
      <c r="AK654" s="117">
        <f t="shared" si="216"/>
        <v>5.1011088146885597E-2</v>
      </c>
      <c r="AL654" s="67">
        <v>2470</v>
      </c>
      <c r="AM654" s="100">
        <f t="shared" si="217"/>
        <v>0.91322850308168413</v>
      </c>
    </row>
    <row r="655" spans="1:39">
      <c r="A655" s="11">
        <v>2013</v>
      </c>
      <c r="B655" s="141">
        <v>4</v>
      </c>
      <c r="C655">
        <v>3</v>
      </c>
      <c r="D655">
        <f t="shared" si="207"/>
        <v>23</v>
      </c>
      <c r="E655" s="131">
        <f t="shared" si="208"/>
        <v>0.92</v>
      </c>
      <c r="F655">
        <v>2</v>
      </c>
      <c r="G655" s="126">
        <f t="shared" si="209"/>
        <v>34</v>
      </c>
      <c r="H655" s="129">
        <f t="shared" si="210"/>
        <v>0.97142857142857142</v>
      </c>
      <c r="I655">
        <v>12</v>
      </c>
      <c r="J655" s="126">
        <f t="shared" si="211"/>
        <v>8</v>
      </c>
      <c r="K655" s="99">
        <f t="shared" si="212"/>
        <v>0.42105263157894735</v>
      </c>
      <c r="L655" s="97">
        <f>(E655+H655)/2</f>
        <v>0.94571428571428573</v>
      </c>
      <c r="M655" s="119">
        <v>0</v>
      </c>
      <c r="N655" s="70">
        <v>1</v>
      </c>
      <c r="O655" s="71">
        <v>0</v>
      </c>
      <c r="P655" s="71">
        <v>0</v>
      </c>
      <c r="Q655" s="89" t="str">
        <f t="shared" si="218"/>
        <v>100</v>
      </c>
      <c r="R655" s="71">
        <v>2</v>
      </c>
      <c r="S655" s="89">
        <f t="shared" si="219"/>
        <v>0</v>
      </c>
      <c r="T655" s="89">
        <f t="shared" si="220"/>
        <v>0</v>
      </c>
      <c r="U655" s="89">
        <v>1</v>
      </c>
      <c r="V655" s="89">
        <f t="shared" si="223"/>
        <v>0</v>
      </c>
      <c r="W655" s="89">
        <f t="shared" si="222"/>
        <v>0</v>
      </c>
      <c r="X655" s="89">
        <f t="shared" si="214"/>
        <v>1</v>
      </c>
      <c r="Y655" s="71">
        <v>7.2</v>
      </c>
      <c r="Z655" s="85">
        <v>35985</v>
      </c>
      <c r="AA655">
        <v>1</v>
      </c>
      <c r="AB655" s="71">
        <v>0</v>
      </c>
      <c r="AC655" s="71">
        <v>1</v>
      </c>
      <c r="AD655" s="93">
        <v>3947.1689999999999</v>
      </c>
      <c r="AE655" s="79">
        <v>2958663</v>
      </c>
      <c r="AF655" s="67">
        <v>114456</v>
      </c>
      <c r="AG655" s="83">
        <v>16</v>
      </c>
      <c r="AH655" s="83">
        <v>16</v>
      </c>
      <c r="AI655" s="94" t="s">
        <v>371</v>
      </c>
      <c r="AJ655" s="93">
        <f t="shared" si="215"/>
        <v>8586.7669999999998</v>
      </c>
      <c r="AK655" s="117">
        <f t="shared" si="216"/>
        <v>7.5022427832529534E-2</v>
      </c>
      <c r="AL655" s="67">
        <v>4412</v>
      </c>
      <c r="AM655" s="100">
        <f t="shared" si="217"/>
        <v>3.8547564129447127</v>
      </c>
    </row>
    <row r="656" spans="1:39">
      <c r="A656" s="11">
        <v>2013</v>
      </c>
      <c r="B656" s="141">
        <v>5</v>
      </c>
      <c r="C656">
        <v>6</v>
      </c>
      <c r="D656">
        <f t="shared" si="207"/>
        <v>20</v>
      </c>
      <c r="E656" s="131">
        <f t="shared" si="208"/>
        <v>0.8</v>
      </c>
      <c r="F656">
        <v>5</v>
      </c>
      <c r="G656" s="126">
        <f t="shared" si="209"/>
        <v>31</v>
      </c>
      <c r="H656" s="129">
        <f t="shared" si="210"/>
        <v>0.88571428571428568</v>
      </c>
      <c r="I656">
        <v>7</v>
      </c>
      <c r="J656" s="126">
        <f t="shared" si="211"/>
        <v>13</v>
      </c>
      <c r="K656" s="99">
        <f t="shared" si="212"/>
        <v>0.68421052631578949</v>
      </c>
      <c r="L656" s="97">
        <f>(E656+H656+K656)/3</f>
        <v>0.78997493734335844</v>
      </c>
      <c r="M656" s="119">
        <v>0</v>
      </c>
      <c r="N656" s="70">
        <v>1</v>
      </c>
      <c r="O656" s="71">
        <v>1</v>
      </c>
      <c r="P656" s="71">
        <v>1</v>
      </c>
      <c r="Q656" s="89" t="str">
        <f t="shared" si="218"/>
        <v>111</v>
      </c>
      <c r="R656" s="89">
        <v>1</v>
      </c>
      <c r="S656" s="89">
        <f t="shared" si="219"/>
        <v>1</v>
      </c>
      <c r="T656" s="89">
        <f t="shared" si="220"/>
        <v>0</v>
      </c>
      <c r="U656" s="89">
        <f t="shared" si="221"/>
        <v>0</v>
      </c>
      <c r="V656" s="89">
        <f t="shared" si="223"/>
        <v>0</v>
      </c>
      <c r="W656" s="89">
        <f t="shared" si="222"/>
        <v>0</v>
      </c>
      <c r="X656" s="89">
        <f t="shared" si="214"/>
        <v>0</v>
      </c>
      <c r="Y656" s="71">
        <v>9.8000000000000007</v>
      </c>
      <c r="Z656" s="85">
        <v>48570</v>
      </c>
      <c r="AA656">
        <v>1</v>
      </c>
      <c r="AB656" s="71">
        <v>0</v>
      </c>
      <c r="AC656" s="71">
        <v>1</v>
      </c>
      <c r="AD656" s="93">
        <v>152186.01199999999</v>
      </c>
      <c r="AE656" s="79">
        <v>38335203</v>
      </c>
      <c r="AF656" s="67">
        <v>2223892</v>
      </c>
      <c r="AG656" s="83">
        <v>12</v>
      </c>
      <c r="AH656" s="83">
        <v>12</v>
      </c>
      <c r="AI656" s="94" t="s">
        <v>372</v>
      </c>
      <c r="AJ656" s="93">
        <f t="shared" si="215"/>
        <v>133184.24600000001</v>
      </c>
      <c r="AK656" s="117">
        <f t="shared" si="216"/>
        <v>5.9887910923731913E-2</v>
      </c>
      <c r="AL656" s="67">
        <v>37682</v>
      </c>
      <c r="AM656" s="100">
        <f t="shared" si="217"/>
        <v>1.6944168152050549</v>
      </c>
    </row>
    <row r="657" spans="1:39">
      <c r="A657" s="11">
        <v>2013</v>
      </c>
      <c r="B657" s="141">
        <v>6</v>
      </c>
      <c r="C657">
        <v>3</v>
      </c>
      <c r="D657">
        <f t="shared" si="207"/>
        <v>23</v>
      </c>
      <c r="E657" s="131">
        <f t="shared" si="208"/>
        <v>0.92</v>
      </c>
      <c r="F657">
        <v>2</v>
      </c>
      <c r="G657" s="126">
        <f t="shared" si="209"/>
        <v>34</v>
      </c>
      <c r="H657" s="129">
        <f t="shared" si="210"/>
        <v>0.97142857142857142</v>
      </c>
      <c r="I657">
        <v>12</v>
      </c>
      <c r="J657" s="126">
        <f t="shared" si="211"/>
        <v>8</v>
      </c>
      <c r="K657" s="99">
        <f t="shared" si="212"/>
        <v>0.42105263157894735</v>
      </c>
      <c r="L657" s="97">
        <f>(E657+H657)/2</f>
        <v>0.94571428571428573</v>
      </c>
      <c r="M657" s="119">
        <v>0</v>
      </c>
      <c r="N657" s="70">
        <v>1</v>
      </c>
      <c r="O657" s="71">
        <v>1</v>
      </c>
      <c r="P657" s="71">
        <v>1</v>
      </c>
      <c r="Q657" s="89" t="str">
        <f t="shared" si="218"/>
        <v>111</v>
      </c>
      <c r="R657" s="89">
        <v>1</v>
      </c>
      <c r="S657" s="89">
        <f t="shared" si="219"/>
        <v>1</v>
      </c>
      <c r="T657" s="89">
        <f t="shared" si="220"/>
        <v>0</v>
      </c>
      <c r="U657" s="89">
        <f t="shared" si="221"/>
        <v>0</v>
      </c>
      <c r="V657" s="89">
        <f t="shared" si="223"/>
        <v>0</v>
      </c>
      <c r="W657" s="89">
        <f t="shared" si="222"/>
        <v>0</v>
      </c>
      <c r="X657" s="89">
        <f t="shared" si="214"/>
        <v>0</v>
      </c>
      <c r="Y657" s="71">
        <v>7.3</v>
      </c>
      <c r="Z657" s="85">
        <v>46824</v>
      </c>
      <c r="AA657">
        <v>1</v>
      </c>
      <c r="AB657" s="71">
        <v>0</v>
      </c>
      <c r="AC657" s="71">
        <v>1</v>
      </c>
      <c r="AD657" s="93">
        <v>16309.217000000001</v>
      </c>
      <c r="AE657" s="79">
        <v>5267603</v>
      </c>
      <c r="AF657" s="67">
        <v>286835</v>
      </c>
      <c r="AG657" s="83">
        <v>8</v>
      </c>
      <c r="AH657" s="83">
        <v>8</v>
      </c>
      <c r="AI657" s="94" t="s">
        <v>373</v>
      </c>
      <c r="AJ657" s="93">
        <f t="shared" si="215"/>
        <v>11255.253000000001</v>
      </c>
      <c r="AK657" s="117">
        <f t="shared" si="216"/>
        <v>3.9239468684086669E-2</v>
      </c>
      <c r="AL657" s="67">
        <v>2627</v>
      </c>
      <c r="AM657" s="100">
        <f t="shared" si="217"/>
        <v>0.91585754876496939</v>
      </c>
    </row>
    <row r="658" spans="1:39">
      <c r="A658" s="11">
        <v>2013</v>
      </c>
      <c r="B658" s="141">
        <v>7</v>
      </c>
      <c r="C658">
        <v>3</v>
      </c>
      <c r="D658">
        <f t="shared" si="207"/>
        <v>23</v>
      </c>
      <c r="E658" s="131">
        <f t="shared" si="208"/>
        <v>0.92</v>
      </c>
      <c r="F658">
        <v>4</v>
      </c>
      <c r="G658" s="126">
        <f t="shared" si="209"/>
        <v>32</v>
      </c>
      <c r="H658" s="129">
        <f t="shared" si="210"/>
        <v>0.91428571428571426</v>
      </c>
      <c r="I658">
        <v>3</v>
      </c>
      <c r="J658" s="126">
        <f t="shared" si="211"/>
        <v>17</v>
      </c>
      <c r="K658" s="99">
        <f t="shared" si="212"/>
        <v>0.89473684210526316</v>
      </c>
      <c r="L658" s="97">
        <f t="shared" ref="L658:L664" si="224">(E658+H658+K658)/3</f>
        <v>0.90967418546365908</v>
      </c>
      <c r="M658" s="119">
        <v>0</v>
      </c>
      <c r="N658" s="70">
        <v>1</v>
      </c>
      <c r="O658" s="71">
        <v>1</v>
      </c>
      <c r="P658" s="71">
        <v>1</v>
      </c>
      <c r="Q658" s="89" t="str">
        <f t="shared" si="218"/>
        <v>111</v>
      </c>
      <c r="R658" s="89">
        <v>1</v>
      </c>
      <c r="S658" s="89">
        <f t="shared" si="219"/>
        <v>1</v>
      </c>
      <c r="T658" s="89">
        <f t="shared" si="220"/>
        <v>0</v>
      </c>
      <c r="U658" s="89">
        <f t="shared" si="221"/>
        <v>0</v>
      </c>
      <c r="V658" s="89">
        <f t="shared" si="223"/>
        <v>0</v>
      </c>
      <c r="W658" s="89">
        <f t="shared" si="222"/>
        <v>0</v>
      </c>
      <c r="X658" s="89">
        <f t="shared" si="214"/>
        <v>0</v>
      </c>
      <c r="Y658" s="71">
        <v>8.1</v>
      </c>
      <c r="Z658" s="85">
        <v>64131</v>
      </c>
      <c r="AA658">
        <v>1</v>
      </c>
      <c r="AB658" s="71">
        <v>0</v>
      </c>
      <c r="AC658" s="71">
        <v>1</v>
      </c>
      <c r="AD658" s="93">
        <v>32356.807000000001</v>
      </c>
      <c r="AE658" s="79">
        <v>3596003</v>
      </c>
      <c r="AF658" s="67">
        <v>240975</v>
      </c>
      <c r="AG658" s="83">
        <v>0</v>
      </c>
      <c r="AH658" s="83">
        <v>0</v>
      </c>
      <c r="AI658" s="94" t="s">
        <v>374</v>
      </c>
      <c r="AJ658" s="93">
        <f t="shared" si="215"/>
        <v>16046.433000000001</v>
      </c>
      <c r="AK658" s="117">
        <f t="shared" si="216"/>
        <v>6.6589617180205424E-2</v>
      </c>
      <c r="AL658" s="67">
        <v>362</v>
      </c>
      <c r="AM658" s="100">
        <f t="shared" si="217"/>
        <v>0.1502230521838365</v>
      </c>
    </row>
    <row r="659" spans="1:39">
      <c r="A659" s="11">
        <v>2013</v>
      </c>
      <c r="B659" s="141">
        <v>8</v>
      </c>
      <c r="C659">
        <v>1</v>
      </c>
      <c r="D659">
        <f t="shared" si="207"/>
        <v>25</v>
      </c>
      <c r="E659" s="131">
        <f t="shared" si="208"/>
        <v>1</v>
      </c>
      <c r="F659">
        <v>1</v>
      </c>
      <c r="G659" s="126">
        <f t="shared" si="209"/>
        <v>35</v>
      </c>
      <c r="H659" s="129">
        <f t="shared" si="210"/>
        <v>1</v>
      </c>
      <c r="I659">
        <v>1</v>
      </c>
      <c r="J659" s="126">
        <f t="shared" si="211"/>
        <v>19</v>
      </c>
      <c r="K659" s="99">
        <f t="shared" si="212"/>
        <v>1</v>
      </c>
      <c r="L659" s="97">
        <f t="shared" si="224"/>
        <v>1</v>
      </c>
      <c r="M659" s="119">
        <v>0</v>
      </c>
      <c r="N659" s="70">
        <v>1</v>
      </c>
      <c r="O659" s="71">
        <v>1</v>
      </c>
      <c r="P659" s="71">
        <v>1</v>
      </c>
      <c r="Q659" s="89" t="str">
        <f t="shared" si="218"/>
        <v>111</v>
      </c>
      <c r="R659" s="89">
        <v>1</v>
      </c>
      <c r="S659" s="89">
        <f t="shared" si="219"/>
        <v>1</v>
      </c>
      <c r="T659" s="89">
        <f t="shared" si="220"/>
        <v>0</v>
      </c>
      <c r="U659" s="89">
        <f t="shared" si="221"/>
        <v>0</v>
      </c>
      <c r="V659" s="89">
        <f t="shared" si="223"/>
        <v>0</v>
      </c>
      <c r="W659" s="89">
        <f t="shared" si="222"/>
        <v>0</v>
      </c>
      <c r="X659" s="89">
        <f t="shared" si="214"/>
        <v>0</v>
      </c>
      <c r="Y659" s="71">
        <v>7.2</v>
      </c>
      <c r="Z659" s="85">
        <v>43836</v>
      </c>
      <c r="AA659">
        <v>1</v>
      </c>
      <c r="AB659" s="71">
        <v>0</v>
      </c>
      <c r="AC659" s="71">
        <v>1</v>
      </c>
      <c r="AD659" s="93">
        <v>5754.5870000000004</v>
      </c>
      <c r="AE659" s="79">
        <v>925395</v>
      </c>
      <c r="AF659" s="67">
        <v>61109</v>
      </c>
      <c r="AG659" s="83">
        <v>0</v>
      </c>
      <c r="AH659" s="83">
        <v>0</v>
      </c>
      <c r="AI659" s="94" t="s">
        <v>375</v>
      </c>
      <c r="AJ659" s="93">
        <f t="shared" si="215"/>
        <v>3346.3159999999998</v>
      </c>
      <c r="AK659" s="117">
        <f t="shared" si="216"/>
        <v>5.4759789883650524E-2</v>
      </c>
      <c r="AL659" s="67">
        <v>594</v>
      </c>
      <c r="AM659" s="100">
        <f t="shared" si="217"/>
        <v>0.97203357934183177</v>
      </c>
    </row>
    <row r="660" spans="1:39">
      <c r="A660" s="11">
        <v>2013</v>
      </c>
      <c r="B660" s="141">
        <v>9</v>
      </c>
      <c r="C660">
        <v>1</v>
      </c>
      <c r="D660">
        <f t="shared" si="207"/>
        <v>25</v>
      </c>
      <c r="E660" s="131">
        <f t="shared" si="208"/>
        <v>1</v>
      </c>
      <c r="F660">
        <v>2</v>
      </c>
      <c r="G660" s="126">
        <f t="shared" si="209"/>
        <v>34</v>
      </c>
      <c r="H660" s="129">
        <f t="shared" si="210"/>
        <v>0.97142857142857142</v>
      </c>
      <c r="I660">
        <v>1</v>
      </c>
      <c r="J660" s="126">
        <f t="shared" si="211"/>
        <v>19</v>
      </c>
      <c r="K660" s="99">
        <f t="shared" si="212"/>
        <v>1</v>
      </c>
      <c r="L660" s="97">
        <f t="shared" si="224"/>
        <v>0.99047619047619051</v>
      </c>
      <c r="M660" s="119">
        <v>0</v>
      </c>
      <c r="N660" s="70">
        <v>0</v>
      </c>
      <c r="O660" s="71">
        <v>0</v>
      </c>
      <c r="P660" s="71">
        <v>0</v>
      </c>
      <c r="Q660" s="89" t="str">
        <f t="shared" si="218"/>
        <v>000</v>
      </c>
      <c r="R660" s="89">
        <v>0</v>
      </c>
      <c r="S660" s="89">
        <f t="shared" si="219"/>
        <v>0</v>
      </c>
      <c r="T660" s="89">
        <f t="shared" si="220"/>
        <v>1</v>
      </c>
      <c r="U660" s="89">
        <f t="shared" si="221"/>
        <v>0</v>
      </c>
      <c r="V660" s="89">
        <f t="shared" si="223"/>
        <v>0</v>
      </c>
      <c r="W660" s="89">
        <f t="shared" si="222"/>
        <v>0</v>
      </c>
      <c r="X660" s="89">
        <f t="shared" si="214"/>
        <v>0</v>
      </c>
      <c r="Y660" s="71">
        <v>7.8</v>
      </c>
      <c r="Z660" s="85">
        <v>40797</v>
      </c>
      <c r="AA660">
        <v>1</v>
      </c>
      <c r="AB660" s="71">
        <v>0</v>
      </c>
      <c r="AC660" s="71">
        <v>1</v>
      </c>
      <c r="AD660" s="93">
        <v>37892.165000000001</v>
      </c>
      <c r="AE660" s="79">
        <v>19582022</v>
      </c>
      <c r="AF660" s="67">
        <v>794644</v>
      </c>
      <c r="AG660" s="83">
        <v>8</v>
      </c>
      <c r="AH660" s="83">
        <v>8</v>
      </c>
      <c r="AI660" s="94" t="s">
        <v>376</v>
      </c>
      <c r="AJ660" s="93">
        <f t="shared" si="215"/>
        <v>35432.266000000003</v>
      </c>
      <c r="AK660" s="117">
        <f t="shared" si="216"/>
        <v>4.4588854883444669E-2</v>
      </c>
      <c r="AL660" s="67">
        <v>6404</v>
      </c>
      <c r="AM660" s="100">
        <f t="shared" si="217"/>
        <v>0.80589547017280694</v>
      </c>
    </row>
    <row r="661" spans="1:39">
      <c r="A661" s="11">
        <v>2013</v>
      </c>
      <c r="B661" s="141">
        <v>10</v>
      </c>
      <c r="C661">
        <v>1</v>
      </c>
      <c r="D661">
        <f t="shared" si="207"/>
        <v>25</v>
      </c>
      <c r="E661" s="131">
        <f t="shared" si="208"/>
        <v>1</v>
      </c>
      <c r="F661">
        <v>1</v>
      </c>
      <c r="G661" s="126">
        <f t="shared" si="209"/>
        <v>35</v>
      </c>
      <c r="H661" s="129">
        <f t="shared" si="210"/>
        <v>1</v>
      </c>
      <c r="I661">
        <v>1</v>
      </c>
      <c r="J661" s="126">
        <f t="shared" si="211"/>
        <v>19</v>
      </c>
      <c r="K661" s="99">
        <f t="shared" si="212"/>
        <v>1</v>
      </c>
      <c r="L661" s="97">
        <f t="shared" si="224"/>
        <v>1</v>
      </c>
      <c r="M661" s="119">
        <v>0</v>
      </c>
      <c r="N661" s="70">
        <v>0</v>
      </c>
      <c r="O661" s="71">
        <v>0</v>
      </c>
      <c r="P661" s="71">
        <v>0</v>
      </c>
      <c r="Q661" s="89" t="str">
        <f t="shared" si="218"/>
        <v>000</v>
      </c>
      <c r="R661" s="89">
        <v>0</v>
      </c>
      <c r="S661" s="89">
        <f t="shared" si="219"/>
        <v>0</v>
      </c>
      <c r="T661" s="89">
        <f t="shared" si="220"/>
        <v>1</v>
      </c>
      <c r="U661" s="89">
        <f t="shared" si="221"/>
        <v>0</v>
      </c>
      <c r="V661" s="89">
        <f t="shared" si="223"/>
        <v>0</v>
      </c>
      <c r="W661" s="89">
        <f t="shared" si="222"/>
        <v>0</v>
      </c>
      <c r="X661" s="89">
        <f t="shared" si="214"/>
        <v>0</v>
      </c>
      <c r="Y661" s="71">
        <v>8.6999999999999993</v>
      </c>
      <c r="Z661" s="85">
        <v>37172</v>
      </c>
      <c r="AA661">
        <v>1</v>
      </c>
      <c r="AB661" s="71">
        <v>0</v>
      </c>
      <c r="AC661" s="71">
        <v>1</v>
      </c>
      <c r="AD661" s="93">
        <v>13292.965</v>
      </c>
      <c r="AE661" s="79">
        <v>9984938</v>
      </c>
      <c r="AF661" s="67">
        <v>454238</v>
      </c>
      <c r="AG661" s="83">
        <v>0</v>
      </c>
      <c r="AH661" s="83">
        <v>0</v>
      </c>
      <c r="AI661" s="94" t="s">
        <v>377</v>
      </c>
      <c r="AJ661" s="93">
        <f t="shared" si="215"/>
        <v>17932.460999999999</v>
      </c>
      <c r="AK661" s="117">
        <f t="shared" si="216"/>
        <v>3.9478117198473044E-2</v>
      </c>
      <c r="AL661" s="67">
        <v>4922</v>
      </c>
      <c r="AM661" s="100">
        <f t="shared" si="217"/>
        <v>1.0835729287289924</v>
      </c>
    </row>
    <row r="662" spans="1:39">
      <c r="A662" s="11">
        <v>2013</v>
      </c>
      <c r="B662" s="141">
        <v>11</v>
      </c>
      <c r="C662">
        <v>3</v>
      </c>
      <c r="D662">
        <f t="shared" si="207"/>
        <v>23</v>
      </c>
      <c r="E662" s="131">
        <f t="shared" si="208"/>
        <v>0.92</v>
      </c>
      <c r="F662">
        <v>2</v>
      </c>
      <c r="G662" s="126">
        <f t="shared" si="209"/>
        <v>34</v>
      </c>
      <c r="H662" s="129">
        <f t="shared" si="210"/>
        <v>0.97142857142857142</v>
      </c>
      <c r="I662">
        <v>3</v>
      </c>
      <c r="J662" s="126">
        <f t="shared" si="211"/>
        <v>17</v>
      </c>
      <c r="K662" s="99">
        <f t="shared" si="212"/>
        <v>0.89473684210526316</v>
      </c>
      <c r="L662" s="97">
        <f t="shared" si="224"/>
        <v>0.92872180451127828</v>
      </c>
      <c r="M662" s="119">
        <v>0</v>
      </c>
      <c r="N662" s="70">
        <v>1</v>
      </c>
      <c r="O662" s="71">
        <v>1</v>
      </c>
      <c r="P662" s="71">
        <v>1</v>
      </c>
      <c r="Q662" s="89" t="str">
        <f t="shared" si="218"/>
        <v>111</v>
      </c>
      <c r="R662" s="89">
        <v>1</v>
      </c>
      <c r="S662" s="89">
        <f t="shared" si="219"/>
        <v>1</v>
      </c>
      <c r="T662" s="89">
        <f t="shared" si="220"/>
        <v>0</v>
      </c>
      <c r="U662" s="89">
        <f t="shared" si="221"/>
        <v>0</v>
      </c>
      <c r="V662" s="89">
        <f t="shared" si="223"/>
        <v>0</v>
      </c>
      <c r="W662" s="89">
        <f t="shared" si="222"/>
        <v>0</v>
      </c>
      <c r="X662" s="89">
        <f t="shared" si="214"/>
        <v>0</v>
      </c>
      <c r="Y662" s="71">
        <v>5.2</v>
      </c>
      <c r="Z662" s="85">
        <v>44639</v>
      </c>
      <c r="AA662">
        <v>1</v>
      </c>
      <c r="AB662" s="71">
        <v>0</v>
      </c>
      <c r="AC662" s="71">
        <v>1</v>
      </c>
      <c r="AD662" s="93">
        <v>8318.4030000000002</v>
      </c>
      <c r="AE662" s="79">
        <v>1406481</v>
      </c>
      <c r="AF662" s="67">
        <v>74630</v>
      </c>
      <c r="AG662" s="83">
        <v>0</v>
      </c>
      <c r="AH662" s="83">
        <v>0</v>
      </c>
      <c r="AI662" s="94" t="s">
        <v>378</v>
      </c>
      <c r="AJ662" s="93">
        <f t="shared" si="215"/>
        <v>6111.2780000000002</v>
      </c>
      <c r="AK662" s="117">
        <f t="shared" si="216"/>
        <v>8.1887685917191477E-2</v>
      </c>
      <c r="AL662" s="67">
        <v>422</v>
      </c>
      <c r="AM662" s="100">
        <f t="shared" si="217"/>
        <v>0.56545625083746476</v>
      </c>
    </row>
    <row r="663" spans="1:39">
      <c r="A663" s="11">
        <v>2013</v>
      </c>
      <c r="B663" s="141">
        <v>12</v>
      </c>
      <c r="C663">
        <v>2</v>
      </c>
      <c r="D663">
        <f t="shared" si="207"/>
        <v>24</v>
      </c>
      <c r="E663" s="131">
        <f t="shared" si="208"/>
        <v>0.96</v>
      </c>
      <c r="F663">
        <v>2</v>
      </c>
      <c r="G663" s="126">
        <f t="shared" si="209"/>
        <v>34</v>
      </c>
      <c r="H663" s="129">
        <f t="shared" si="210"/>
        <v>0.97142857142857142</v>
      </c>
      <c r="I663">
        <v>2</v>
      </c>
      <c r="J663" s="126">
        <f t="shared" si="211"/>
        <v>18</v>
      </c>
      <c r="K663" s="99">
        <f t="shared" si="212"/>
        <v>0.94736842105263153</v>
      </c>
      <c r="L663" s="97">
        <f t="shared" si="224"/>
        <v>0.95959899749373434</v>
      </c>
      <c r="M663" s="119">
        <v>0</v>
      </c>
      <c r="N663" s="70">
        <v>0</v>
      </c>
      <c r="O663" s="71">
        <v>0</v>
      </c>
      <c r="P663" s="71">
        <v>0</v>
      </c>
      <c r="Q663" s="89" t="str">
        <f t="shared" si="218"/>
        <v>000</v>
      </c>
      <c r="R663" s="89">
        <v>0</v>
      </c>
      <c r="S663" s="89">
        <f t="shared" si="219"/>
        <v>0</v>
      </c>
      <c r="T663" s="89">
        <f t="shared" si="220"/>
        <v>1</v>
      </c>
      <c r="U663" s="89">
        <f t="shared" si="221"/>
        <v>0</v>
      </c>
      <c r="V663" s="89">
        <f t="shared" si="223"/>
        <v>0</v>
      </c>
      <c r="W663" s="89">
        <f t="shared" si="222"/>
        <v>0</v>
      </c>
      <c r="X663" s="89">
        <f t="shared" si="214"/>
        <v>0</v>
      </c>
      <c r="Y663" s="71">
        <v>6.3</v>
      </c>
      <c r="Z663" s="85">
        <v>35720</v>
      </c>
      <c r="AA663">
        <v>1</v>
      </c>
      <c r="AB663" s="71">
        <v>0</v>
      </c>
      <c r="AC663" s="71">
        <v>1</v>
      </c>
      <c r="AD663" s="93">
        <v>3647.8409999999999</v>
      </c>
      <c r="AE663" s="79">
        <v>1612011</v>
      </c>
      <c r="AF663" s="67">
        <v>60854</v>
      </c>
      <c r="AG663" s="83">
        <v>0</v>
      </c>
      <c r="AH663" s="83">
        <v>0</v>
      </c>
      <c r="AI663" s="94" t="s">
        <v>379</v>
      </c>
      <c r="AJ663" s="93">
        <f t="shared" si="215"/>
        <v>3578.0680000000002</v>
      </c>
      <c r="AK663" s="117">
        <f t="shared" si="216"/>
        <v>5.8797581095737343E-2</v>
      </c>
      <c r="AL663" s="67">
        <v>3957</v>
      </c>
      <c r="AM663" s="100">
        <f t="shared" si="217"/>
        <v>6.5024484832550034</v>
      </c>
    </row>
    <row r="664" spans="1:39">
      <c r="A664" s="11">
        <v>2013</v>
      </c>
      <c r="B664" s="141">
        <v>13</v>
      </c>
      <c r="C664">
        <v>7</v>
      </c>
      <c r="D664">
        <f t="shared" si="207"/>
        <v>19</v>
      </c>
      <c r="E664" s="131">
        <f t="shared" si="208"/>
        <v>0.76</v>
      </c>
      <c r="F664">
        <v>7</v>
      </c>
      <c r="G664" s="126">
        <f t="shared" si="209"/>
        <v>29</v>
      </c>
      <c r="H664" s="129">
        <f t="shared" si="210"/>
        <v>0.82857142857142863</v>
      </c>
      <c r="I664">
        <v>7</v>
      </c>
      <c r="J664" s="126">
        <f t="shared" si="211"/>
        <v>13</v>
      </c>
      <c r="K664" s="99">
        <f t="shared" si="212"/>
        <v>0.68421052631578949</v>
      </c>
      <c r="L664" s="97">
        <f t="shared" si="224"/>
        <v>0.75759398496240593</v>
      </c>
      <c r="M664" s="119">
        <v>0</v>
      </c>
      <c r="N664" s="70">
        <v>1</v>
      </c>
      <c r="O664" s="71">
        <v>1</v>
      </c>
      <c r="P664" s="71">
        <v>1</v>
      </c>
      <c r="Q664" s="89" t="str">
        <f t="shared" si="218"/>
        <v>111</v>
      </c>
      <c r="R664" s="89">
        <v>1</v>
      </c>
      <c r="S664" s="89">
        <f t="shared" si="219"/>
        <v>1</v>
      </c>
      <c r="T664" s="89">
        <f t="shared" si="220"/>
        <v>0</v>
      </c>
      <c r="U664" s="89">
        <f t="shared" si="221"/>
        <v>0</v>
      </c>
      <c r="V664" s="89">
        <f t="shared" si="223"/>
        <v>0</v>
      </c>
      <c r="W664" s="89">
        <f t="shared" si="222"/>
        <v>0</v>
      </c>
      <c r="X664" s="89">
        <f t="shared" si="214"/>
        <v>0</v>
      </c>
      <c r="Y664" s="71">
        <v>9</v>
      </c>
      <c r="Z664" s="85">
        <v>46646</v>
      </c>
      <c r="AA664">
        <v>1</v>
      </c>
      <c r="AB664" s="71">
        <v>0</v>
      </c>
      <c r="AC664" s="71">
        <v>1</v>
      </c>
      <c r="AD664" s="93">
        <v>63660.34</v>
      </c>
      <c r="AE664" s="79">
        <v>12879505</v>
      </c>
      <c r="AF664" s="67">
        <v>721876</v>
      </c>
      <c r="AG664" s="83">
        <v>0</v>
      </c>
      <c r="AH664" s="83">
        <v>0</v>
      </c>
      <c r="AI664" s="94" t="s">
        <v>380</v>
      </c>
      <c r="AJ664" s="93">
        <f t="shared" si="215"/>
        <v>38729.322</v>
      </c>
      <c r="AK664" s="117">
        <f t="shared" si="216"/>
        <v>5.3650934509527952E-2</v>
      </c>
      <c r="AL664" s="67">
        <v>11214</v>
      </c>
      <c r="AM664" s="100">
        <f t="shared" si="217"/>
        <v>1.5534523934858619</v>
      </c>
    </row>
    <row r="665" spans="1:39">
      <c r="A665" s="11">
        <v>2013</v>
      </c>
      <c r="B665" s="141">
        <v>14</v>
      </c>
      <c r="C665">
        <v>1</v>
      </c>
      <c r="D665">
        <f t="shared" si="207"/>
        <v>25</v>
      </c>
      <c r="E665" s="131">
        <f t="shared" si="208"/>
        <v>1</v>
      </c>
      <c r="F665">
        <v>1</v>
      </c>
      <c r="G665" s="126">
        <f t="shared" si="209"/>
        <v>35</v>
      </c>
      <c r="H665" s="129">
        <f t="shared" si="210"/>
        <v>1</v>
      </c>
      <c r="I665">
        <v>12</v>
      </c>
      <c r="J665" s="126">
        <f t="shared" si="211"/>
        <v>8</v>
      </c>
      <c r="K665" s="99">
        <f t="shared" si="212"/>
        <v>0.42105263157894735</v>
      </c>
      <c r="L665" s="97">
        <f>(E665+H665)/2</f>
        <v>1</v>
      </c>
      <c r="M665" s="119">
        <v>0</v>
      </c>
      <c r="N665" s="70">
        <v>0</v>
      </c>
      <c r="O665" s="71">
        <v>0</v>
      </c>
      <c r="P665" s="71">
        <v>0</v>
      </c>
      <c r="Q665" s="89" t="str">
        <f t="shared" si="218"/>
        <v>000</v>
      </c>
      <c r="R665" s="89">
        <v>0</v>
      </c>
      <c r="S665" s="89">
        <f t="shared" si="219"/>
        <v>0</v>
      </c>
      <c r="T665" s="89">
        <f t="shared" si="220"/>
        <v>1</v>
      </c>
      <c r="U665" s="89">
        <f t="shared" si="221"/>
        <v>0</v>
      </c>
      <c r="V665" s="89">
        <f t="shared" si="223"/>
        <v>0</v>
      </c>
      <c r="W665" s="89">
        <f t="shared" si="222"/>
        <v>0</v>
      </c>
      <c r="X665" s="89">
        <f t="shared" si="214"/>
        <v>0</v>
      </c>
      <c r="Y665" s="71">
        <v>8.6</v>
      </c>
      <c r="Z665" s="85">
        <v>39148</v>
      </c>
      <c r="AA665">
        <v>1</v>
      </c>
      <c r="AB665" s="71">
        <v>0</v>
      </c>
      <c r="AC665" s="71">
        <v>1</v>
      </c>
      <c r="AD665" s="93">
        <v>22564.017</v>
      </c>
      <c r="AE665" s="79">
        <v>6569102</v>
      </c>
      <c r="AF665" s="67">
        <v>311150</v>
      </c>
      <c r="AG665" s="83">
        <v>0</v>
      </c>
      <c r="AH665" s="83">
        <v>0</v>
      </c>
      <c r="AI665" s="94" t="s">
        <v>381</v>
      </c>
      <c r="AJ665" s="93">
        <f t="shared" si="215"/>
        <v>16881.137999999999</v>
      </c>
      <c r="AK665" s="117">
        <f t="shared" si="216"/>
        <v>5.4254018961915472E-2</v>
      </c>
      <c r="AL665" s="67">
        <v>7385</v>
      </c>
      <c r="AM665" s="100">
        <f t="shared" si="217"/>
        <v>2.373453318335208</v>
      </c>
    </row>
    <row r="666" spans="1:39">
      <c r="A666" s="11">
        <v>2013</v>
      </c>
      <c r="B666" s="141">
        <v>15</v>
      </c>
      <c r="C666">
        <v>1</v>
      </c>
      <c r="D666">
        <f t="shared" si="207"/>
        <v>25</v>
      </c>
      <c r="E666" s="131">
        <f t="shared" si="208"/>
        <v>1</v>
      </c>
      <c r="F666">
        <v>1</v>
      </c>
      <c r="G666" s="126">
        <f t="shared" si="209"/>
        <v>35</v>
      </c>
      <c r="H666" s="129">
        <f t="shared" si="210"/>
        <v>1</v>
      </c>
      <c r="I666">
        <v>1</v>
      </c>
      <c r="J666" s="126">
        <f t="shared" si="211"/>
        <v>19</v>
      </c>
      <c r="K666" s="99">
        <f t="shared" si="212"/>
        <v>1</v>
      </c>
      <c r="L666" s="97">
        <f>(E666+H666+K666)/3</f>
        <v>1</v>
      </c>
      <c r="M666" s="119">
        <v>0</v>
      </c>
      <c r="N666" s="70">
        <v>0</v>
      </c>
      <c r="O666" s="71">
        <v>0</v>
      </c>
      <c r="P666" s="71">
        <v>0</v>
      </c>
      <c r="Q666" s="89" t="str">
        <f t="shared" si="218"/>
        <v>000</v>
      </c>
      <c r="R666" s="89">
        <v>0</v>
      </c>
      <c r="S666" s="89">
        <f t="shared" si="219"/>
        <v>0</v>
      </c>
      <c r="T666" s="89">
        <f t="shared" si="220"/>
        <v>1</v>
      </c>
      <c r="U666" s="89">
        <f t="shared" si="221"/>
        <v>0</v>
      </c>
      <c r="V666" s="89">
        <f t="shared" si="223"/>
        <v>0</v>
      </c>
      <c r="W666" s="89">
        <f t="shared" si="222"/>
        <v>0</v>
      </c>
      <c r="X666" s="89">
        <f t="shared" si="214"/>
        <v>0</v>
      </c>
      <c r="Y666" s="71">
        <v>5</v>
      </c>
      <c r="Z666" s="85">
        <v>43189</v>
      </c>
      <c r="AA666">
        <v>1</v>
      </c>
      <c r="AB666" s="71">
        <v>0</v>
      </c>
      <c r="AC666" s="71">
        <v>1</v>
      </c>
      <c r="AD666" s="93">
        <v>6679.143</v>
      </c>
      <c r="AE666" s="79">
        <v>3091930</v>
      </c>
      <c r="AF666" s="67">
        <v>162305</v>
      </c>
      <c r="AG666" s="83">
        <v>0</v>
      </c>
      <c r="AH666" s="83">
        <v>0</v>
      </c>
      <c r="AI666" s="94" t="s">
        <v>382</v>
      </c>
      <c r="AJ666" s="93">
        <f t="shared" si="215"/>
        <v>8681.6749999999993</v>
      </c>
      <c r="AK666" s="117">
        <f t="shared" si="216"/>
        <v>5.3489880163888968E-2</v>
      </c>
      <c r="AL666" s="67">
        <v>13343</v>
      </c>
      <c r="AM666" s="100">
        <f t="shared" si="217"/>
        <v>8.2209420535411724</v>
      </c>
    </row>
    <row r="667" spans="1:39">
      <c r="A667" s="11">
        <v>2013</v>
      </c>
      <c r="B667" s="141">
        <v>16</v>
      </c>
      <c r="C667">
        <v>2</v>
      </c>
      <c r="D667">
        <f t="shared" si="207"/>
        <v>24</v>
      </c>
      <c r="E667" s="131">
        <f t="shared" si="208"/>
        <v>0.96</v>
      </c>
      <c r="F667">
        <v>2</v>
      </c>
      <c r="G667" s="126">
        <f t="shared" si="209"/>
        <v>34</v>
      </c>
      <c r="H667" s="129">
        <f t="shared" si="210"/>
        <v>0.97142857142857142</v>
      </c>
      <c r="I667">
        <v>12</v>
      </c>
      <c r="J667" s="126">
        <f t="shared" si="211"/>
        <v>8</v>
      </c>
      <c r="K667" s="99">
        <f t="shared" si="212"/>
        <v>0.42105263157894735</v>
      </c>
      <c r="L667" s="97">
        <f>(E667+H667)/2</f>
        <v>0.96571428571428575</v>
      </c>
      <c r="M667" s="119">
        <v>0</v>
      </c>
      <c r="N667" s="70">
        <v>0</v>
      </c>
      <c r="O667" s="71">
        <v>0</v>
      </c>
      <c r="P667" s="71">
        <v>0</v>
      </c>
      <c r="Q667" s="89" t="str">
        <f t="shared" si="218"/>
        <v>000</v>
      </c>
      <c r="R667" s="89">
        <v>0</v>
      </c>
      <c r="S667" s="89">
        <f t="shared" si="219"/>
        <v>0</v>
      </c>
      <c r="T667" s="89">
        <f t="shared" si="220"/>
        <v>1</v>
      </c>
      <c r="U667" s="89">
        <f t="shared" si="221"/>
        <v>0</v>
      </c>
      <c r="V667" s="89">
        <f t="shared" si="223"/>
        <v>0</v>
      </c>
      <c r="W667" s="89">
        <f t="shared" si="222"/>
        <v>0</v>
      </c>
      <c r="X667" s="89">
        <f t="shared" si="214"/>
        <v>0</v>
      </c>
      <c r="Y667" s="71">
        <v>5.5</v>
      </c>
      <c r="Z667" s="85">
        <v>45867</v>
      </c>
      <c r="AA667">
        <v>1</v>
      </c>
      <c r="AB667" s="71">
        <v>0</v>
      </c>
      <c r="AC667" s="71">
        <v>1</v>
      </c>
      <c r="AD667" s="93">
        <v>6825.2929999999997</v>
      </c>
      <c r="AE667" s="79">
        <v>2892821</v>
      </c>
      <c r="AF667" s="67">
        <v>143471</v>
      </c>
      <c r="AG667" s="83">
        <v>0</v>
      </c>
      <c r="AH667" s="83">
        <v>0</v>
      </c>
      <c r="AI667" s="94" t="s">
        <v>383</v>
      </c>
      <c r="AJ667" s="93">
        <f t="shared" si="215"/>
        <v>7615.8940000000002</v>
      </c>
      <c r="AK667" s="117">
        <f t="shared" si="216"/>
        <v>5.3083159662928397E-2</v>
      </c>
      <c r="AL667" s="67">
        <v>8233</v>
      </c>
      <c r="AM667" s="100">
        <f t="shared" si="217"/>
        <v>5.7384419150908546</v>
      </c>
    </row>
    <row r="668" spans="1:39">
      <c r="A668" s="11">
        <v>2013</v>
      </c>
      <c r="B668" s="141">
        <v>17</v>
      </c>
      <c r="C668">
        <v>4</v>
      </c>
      <c r="D668">
        <f t="shared" si="207"/>
        <v>22</v>
      </c>
      <c r="E668" s="131">
        <f t="shared" si="208"/>
        <v>0.88</v>
      </c>
      <c r="F668">
        <v>3</v>
      </c>
      <c r="G668" s="126">
        <f t="shared" si="209"/>
        <v>33</v>
      </c>
      <c r="H668" s="129">
        <f t="shared" si="210"/>
        <v>0.94285714285714284</v>
      </c>
      <c r="I668">
        <v>12</v>
      </c>
      <c r="J668" s="126">
        <f t="shared" si="211"/>
        <v>8</v>
      </c>
      <c r="K668" s="99">
        <f t="shared" si="212"/>
        <v>0.42105263157894735</v>
      </c>
      <c r="L668" s="97">
        <f>(E668+H668)/2</f>
        <v>0.91142857142857148</v>
      </c>
      <c r="M668" s="119">
        <v>0</v>
      </c>
      <c r="N668" s="70">
        <v>1</v>
      </c>
      <c r="O668" s="71">
        <v>1</v>
      </c>
      <c r="P668" s="71">
        <v>0</v>
      </c>
      <c r="Q668" s="89" t="str">
        <f t="shared" si="218"/>
        <v>110</v>
      </c>
      <c r="R668" s="89">
        <v>2</v>
      </c>
      <c r="S668" s="89">
        <f t="shared" si="219"/>
        <v>0</v>
      </c>
      <c r="T668" s="89">
        <f t="shared" si="220"/>
        <v>0</v>
      </c>
      <c r="U668" s="89">
        <v>1</v>
      </c>
      <c r="V668" s="89">
        <f t="shared" si="223"/>
        <v>0</v>
      </c>
      <c r="W668" s="89">
        <f t="shared" si="222"/>
        <v>0</v>
      </c>
      <c r="X668" s="89">
        <f t="shared" si="214"/>
        <v>1</v>
      </c>
      <c r="Y668" s="71">
        <v>7.9</v>
      </c>
      <c r="Z668" s="85">
        <v>35585</v>
      </c>
      <c r="AA668">
        <v>1</v>
      </c>
      <c r="AB668" s="71">
        <v>0</v>
      </c>
      <c r="AC668" s="71">
        <v>1</v>
      </c>
      <c r="AD668" s="93">
        <v>14983.712</v>
      </c>
      <c r="AE668" s="79">
        <v>4400477</v>
      </c>
      <c r="AF668" s="67">
        <v>181135</v>
      </c>
      <c r="AG668" s="83">
        <v>0</v>
      </c>
      <c r="AH668" s="83">
        <v>0</v>
      </c>
      <c r="AI668" s="94" t="s">
        <v>384</v>
      </c>
      <c r="AJ668" s="93">
        <f t="shared" si="215"/>
        <v>10875.039000000001</v>
      </c>
      <c r="AK668" s="117">
        <f t="shared" si="216"/>
        <v>6.0038308443978249E-2</v>
      </c>
      <c r="AL668" s="67">
        <v>3412</v>
      </c>
      <c r="AM668" s="100">
        <f t="shared" si="217"/>
        <v>1.8836779197835867</v>
      </c>
    </row>
    <row r="669" spans="1:39">
      <c r="A669" s="11">
        <v>2013</v>
      </c>
      <c r="B669" s="141">
        <v>18</v>
      </c>
      <c r="C669">
        <v>3</v>
      </c>
      <c r="D669">
        <f t="shared" si="207"/>
        <v>23</v>
      </c>
      <c r="E669" s="131">
        <f t="shared" si="208"/>
        <v>0.92</v>
      </c>
      <c r="F669">
        <v>3</v>
      </c>
      <c r="G669" s="126">
        <f t="shared" si="209"/>
        <v>33</v>
      </c>
      <c r="H669" s="129">
        <f t="shared" si="210"/>
        <v>0.94285714285714284</v>
      </c>
      <c r="I669">
        <v>3</v>
      </c>
      <c r="J669" s="126">
        <f t="shared" si="211"/>
        <v>17</v>
      </c>
      <c r="K669" s="99">
        <f t="shared" si="212"/>
        <v>0.89473684210526316</v>
      </c>
      <c r="L669" s="97">
        <f t="shared" ref="L669:L677" si="225">(E669+H669+K669)/3</f>
        <v>0.91919799498746879</v>
      </c>
      <c r="M669" s="119">
        <v>0</v>
      </c>
      <c r="N669" s="70">
        <v>0</v>
      </c>
      <c r="O669" s="71">
        <v>0</v>
      </c>
      <c r="P669" s="71">
        <v>0</v>
      </c>
      <c r="Q669" s="89" t="str">
        <f t="shared" si="218"/>
        <v>000</v>
      </c>
      <c r="R669" s="89">
        <v>0</v>
      </c>
      <c r="S669" s="89">
        <f t="shared" si="219"/>
        <v>0</v>
      </c>
      <c r="T669" s="89">
        <f t="shared" si="220"/>
        <v>1</v>
      </c>
      <c r="U669" s="89">
        <f t="shared" si="221"/>
        <v>0</v>
      </c>
      <c r="V669" s="89">
        <f t="shared" si="223"/>
        <v>0</v>
      </c>
      <c r="W669" s="89">
        <f t="shared" si="222"/>
        <v>0</v>
      </c>
      <c r="X669" s="89">
        <f t="shared" si="214"/>
        <v>0</v>
      </c>
      <c r="Y669" s="71">
        <v>5.9</v>
      </c>
      <c r="Z669" s="85">
        <v>40103</v>
      </c>
      <c r="AA669">
        <v>1</v>
      </c>
      <c r="AB669" s="71">
        <v>0</v>
      </c>
      <c r="AC669" s="71">
        <v>1</v>
      </c>
      <c r="AD669" s="93">
        <v>18582.828000000001</v>
      </c>
      <c r="AE669" s="79">
        <v>4626402</v>
      </c>
      <c r="AF669" s="67">
        <v>234608</v>
      </c>
      <c r="AG669" s="83">
        <v>12</v>
      </c>
      <c r="AH669" s="83">
        <v>12</v>
      </c>
      <c r="AI669" s="94" t="s">
        <v>385</v>
      </c>
      <c r="AJ669" s="93">
        <f t="shared" si="215"/>
        <v>9223.8289999999997</v>
      </c>
      <c r="AK669" s="117">
        <f t="shared" si="216"/>
        <v>3.9315918468253427E-2</v>
      </c>
      <c r="AL669" s="67">
        <v>2473</v>
      </c>
      <c r="AM669" s="100">
        <f t="shared" si="217"/>
        <v>1.0540987519607175</v>
      </c>
    </row>
    <row r="670" spans="1:39">
      <c r="A670" s="11">
        <v>2013</v>
      </c>
      <c r="B670" s="141">
        <v>19</v>
      </c>
      <c r="C670">
        <v>3</v>
      </c>
      <c r="D670">
        <f t="shared" si="207"/>
        <v>23</v>
      </c>
      <c r="E670" s="131">
        <f t="shared" si="208"/>
        <v>0.92</v>
      </c>
      <c r="F670">
        <v>3</v>
      </c>
      <c r="G670" s="126">
        <f t="shared" si="209"/>
        <v>33</v>
      </c>
      <c r="H670" s="129">
        <f t="shared" si="210"/>
        <v>0.94285714285714284</v>
      </c>
      <c r="I670">
        <v>3</v>
      </c>
      <c r="J670" s="126">
        <f t="shared" si="211"/>
        <v>17</v>
      </c>
      <c r="K670" s="99">
        <f t="shared" si="212"/>
        <v>0.89473684210526316</v>
      </c>
      <c r="L670" s="97">
        <f t="shared" si="225"/>
        <v>0.91919799498746879</v>
      </c>
      <c r="M670" s="119">
        <v>0</v>
      </c>
      <c r="N670" s="70">
        <v>0</v>
      </c>
      <c r="O670" s="71">
        <v>1</v>
      </c>
      <c r="P670" s="71">
        <v>1</v>
      </c>
      <c r="Q670" s="89" t="str">
        <f t="shared" si="218"/>
        <v>011</v>
      </c>
      <c r="R670" s="89">
        <v>2</v>
      </c>
      <c r="S670" s="89">
        <f t="shared" si="219"/>
        <v>0</v>
      </c>
      <c r="T670" s="89">
        <f t="shared" si="220"/>
        <v>0</v>
      </c>
      <c r="U670" s="89">
        <f t="shared" si="221"/>
        <v>0</v>
      </c>
      <c r="V670" s="89">
        <f t="shared" si="223"/>
        <v>1</v>
      </c>
      <c r="W670" s="89">
        <f t="shared" si="222"/>
        <v>0</v>
      </c>
      <c r="X670" s="89">
        <f t="shared" si="214"/>
        <v>1</v>
      </c>
      <c r="Y670" s="71">
        <v>7.3</v>
      </c>
      <c r="Z670" s="85">
        <v>39670</v>
      </c>
      <c r="AA670">
        <v>1</v>
      </c>
      <c r="AB670" s="71">
        <v>0</v>
      </c>
      <c r="AC670" s="71">
        <v>1</v>
      </c>
      <c r="AD670" s="93">
        <v>5374.5280000000002</v>
      </c>
      <c r="AE670" s="79">
        <v>1329076</v>
      </c>
      <c r="AF670" s="67">
        <v>53348</v>
      </c>
      <c r="AG670" s="83">
        <v>8</v>
      </c>
      <c r="AH670" s="83">
        <v>8</v>
      </c>
      <c r="AI670" s="94" t="s">
        <v>386</v>
      </c>
      <c r="AJ670" s="93">
        <f t="shared" si="215"/>
        <v>3884.45</v>
      </c>
      <c r="AK670" s="117">
        <f t="shared" si="216"/>
        <v>7.2813413811201919E-2</v>
      </c>
      <c r="AL670" s="67">
        <v>819</v>
      </c>
      <c r="AM670" s="100">
        <f t="shared" si="217"/>
        <v>1.5352028192247131</v>
      </c>
    </row>
    <row r="671" spans="1:39">
      <c r="A671" s="11">
        <v>2013</v>
      </c>
      <c r="B671" s="141">
        <v>20</v>
      </c>
      <c r="C671">
        <v>1</v>
      </c>
      <c r="D671">
        <f t="shared" si="207"/>
        <v>25</v>
      </c>
      <c r="E671" s="131">
        <f t="shared" si="208"/>
        <v>1</v>
      </c>
      <c r="F671">
        <v>1</v>
      </c>
      <c r="G671" s="126">
        <f t="shared" si="209"/>
        <v>35</v>
      </c>
      <c r="H671" s="129">
        <f t="shared" si="210"/>
        <v>1</v>
      </c>
      <c r="I671">
        <v>1</v>
      </c>
      <c r="J671" s="126">
        <f t="shared" si="211"/>
        <v>19</v>
      </c>
      <c r="K671" s="99">
        <f t="shared" si="212"/>
        <v>1</v>
      </c>
      <c r="L671" s="97">
        <f t="shared" si="225"/>
        <v>1</v>
      </c>
      <c r="M671" s="119">
        <v>0</v>
      </c>
      <c r="N671" s="70">
        <v>1</v>
      </c>
      <c r="O671" s="71">
        <v>1</v>
      </c>
      <c r="P671" s="71">
        <v>1</v>
      </c>
      <c r="Q671" s="89" t="str">
        <f t="shared" si="218"/>
        <v>111</v>
      </c>
      <c r="R671" s="89">
        <v>1</v>
      </c>
      <c r="S671" s="89">
        <f t="shared" si="219"/>
        <v>1</v>
      </c>
      <c r="T671" s="89">
        <f t="shared" si="220"/>
        <v>0</v>
      </c>
      <c r="U671" s="89">
        <f t="shared" si="221"/>
        <v>0</v>
      </c>
      <c r="V671" s="89">
        <f t="shared" si="223"/>
        <v>0</v>
      </c>
      <c r="W671" s="89">
        <f t="shared" si="222"/>
        <v>0</v>
      </c>
      <c r="X671" s="89">
        <f t="shared" si="214"/>
        <v>0</v>
      </c>
      <c r="Y671" s="71">
        <v>6.7</v>
      </c>
      <c r="Z671" s="85">
        <v>52666</v>
      </c>
      <c r="AA671">
        <v>1</v>
      </c>
      <c r="AB671" s="71">
        <v>0</v>
      </c>
      <c r="AC671" s="71">
        <v>1</v>
      </c>
      <c r="AD671" s="93">
        <v>26066.616999999998</v>
      </c>
      <c r="AE671" s="79">
        <v>5931129</v>
      </c>
      <c r="AF671" s="67">
        <v>339443</v>
      </c>
      <c r="AG671" s="83">
        <v>0</v>
      </c>
      <c r="AH671" s="83">
        <v>0</v>
      </c>
      <c r="AI671" s="94" t="s">
        <v>387</v>
      </c>
      <c r="AJ671" s="93">
        <f t="shared" si="215"/>
        <v>18118.190999999999</v>
      </c>
      <c r="AK671" s="117">
        <f t="shared" si="216"/>
        <v>5.3376239898893181E-2</v>
      </c>
      <c r="AL671" s="67">
        <v>1204</v>
      </c>
      <c r="AM671" s="100">
        <f t="shared" si="217"/>
        <v>0.35469872703222632</v>
      </c>
    </row>
    <row r="672" spans="1:39">
      <c r="A672" s="11">
        <v>2013</v>
      </c>
      <c r="B672" s="141">
        <v>21</v>
      </c>
      <c r="C672">
        <v>2</v>
      </c>
      <c r="D672">
        <f t="shared" si="207"/>
        <v>24</v>
      </c>
      <c r="E672" s="131">
        <f t="shared" si="208"/>
        <v>0.96</v>
      </c>
      <c r="F672">
        <v>2</v>
      </c>
      <c r="G672" s="126">
        <f t="shared" si="209"/>
        <v>34</v>
      </c>
      <c r="H672" s="129">
        <f t="shared" si="210"/>
        <v>0.97142857142857142</v>
      </c>
      <c r="I672">
        <v>2</v>
      </c>
      <c r="J672" s="126">
        <f t="shared" si="211"/>
        <v>18</v>
      </c>
      <c r="K672" s="99">
        <f t="shared" si="212"/>
        <v>0.94736842105263153</v>
      </c>
      <c r="L672" s="97">
        <f t="shared" si="225"/>
        <v>0.95959899749373434</v>
      </c>
      <c r="M672" s="119">
        <v>0</v>
      </c>
      <c r="N672" s="70">
        <v>1</v>
      </c>
      <c r="O672" s="71">
        <v>1</v>
      </c>
      <c r="P672" s="71">
        <v>1</v>
      </c>
      <c r="Q672" s="89" t="str">
        <f t="shared" si="218"/>
        <v>111</v>
      </c>
      <c r="R672" s="89">
        <v>1</v>
      </c>
      <c r="S672" s="89">
        <f t="shared" si="219"/>
        <v>1</v>
      </c>
      <c r="T672" s="89">
        <f t="shared" si="220"/>
        <v>0</v>
      </c>
      <c r="U672" s="89">
        <f t="shared" si="221"/>
        <v>0</v>
      </c>
      <c r="V672" s="89">
        <f t="shared" si="223"/>
        <v>0</v>
      </c>
      <c r="W672" s="89">
        <f t="shared" si="222"/>
        <v>0</v>
      </c>
      <c r="X672" s="89">
        <f t="shared" si="214"/>
        <v>0</v>
      </c>
      <c r="Y672" s="71">
        <v>6.7</v>
      </c>
      <c r="Z672" s="85">
        <v>57182</v>
      </c>
      <c r="AA672">
        <v>1</v>
      </c>
      <c r="AB672" s="71">
        <v>0</v>
      </c>
      <c r="AC672" s="71">
        <v>1</v>
      </c>
      <c r="AD672" s="93">
        <v>76160.502999999997</v>
      </c>
      <c r="AE672" s="79">
        <v>6706786</v>
      </c>
      <c r="AF672" s="67">
        <v>442090</v>
      </c>
      <c r="AG672" s="83">
        <v>0</v>
      </c>
      <c r="AH672" s="83">
        <v>0</v>
      </c>
      <c r="AI672" s="94" t="s">
        <v>388</v>
      </c>
      <c r="AJ672" s="93">
        <f t="shared" si="215"/>
        <v>23901.046999999999</v>
      </c>
      <c r="AK672" s="117">
        <f t="shared" si="216"/>
        <v>5.4063758510710484E-2</v>
      </c>
      <c r="AL672" s="67">
        <v>986</v>
      </c>
      <c r="AM672" s="100">
        <f t="shared" si="217"/>
        <v>0.2230315094211586</v>
      </c>
    </row>
    <row r="673" spans="1:39">
      <c r="A673" s="11">
        <v>2013</v>
      </c>
      <c r="B673" s="141">
        <v>22</v>
      </c>
      <c r="C673">
        <v>4</v>
      </c>
      <c r="D673">
        <f t="shared" si="207"/>
        <v>22</v>
      </c>
      <c r="E673" s="131">
        <f t="shared" si="208"/>
        <v>0.88</v>
      </c>
      <c r="F673">
        <v>3</v>
      </c>
      <c r="G673" s="126">
        <f t="shared" si="209"/>
        <v>33</v>
      </c>
      <c r="H673" s="129">
        <f t="shared" si="210"/>
        <v>0.94285714285714284</v>
      </c>
      <c r="I673">
        <v>3</v>
      </c>
      <c r="J673" s="126">
        <f t="shared" si="211"/>
        <v>17</v>
      </c>
      <c r="K673" s="99">
        <f t="shared" si="212"/>
        <v>0.89473684210526316</v>
      </c>
      <c r="L673" s="97">
        <f t="shared" si="225"/>
        <v>0.90586466165413537</v>
      </c>
      <c r="M673" s="119">
        <v>0</v>
      </c>
      <c r="N673" s="70">
        <v>0</v>
      </c>
      <c r="O673" s="71">
        <v>1</v>
      </c>
      <c r="P673" s="71">
        <v>0</v>
      </c>
      <c r="Q673" s="89" t="str">
        <f t="shared" si="218"/>
        <v>010</v>
      </c>
      <c r="R673" s="89">
        <v>2</v>
      </c>
      <c r="S673" s="89">
        <f t="shared" si="219"/>
        <v>0</v>
      </c>
      <c r="T673" s="89">
        <f t="shared" si="220"/>
        <v>0</v>
      </c>
      <c r="U673" s="89">
        <f t="shared" si="221"/>
        <v>0</v>
      </c>
      <c r="V673" s="89">
        <v>1</v>
      </c>
      <c r="W673" s="89">
        <f t="shared" si="222"/>
        <v>0</v>
      </c>
      <c r="X673" s="89">
        <f t="shared" si="214"/>
        <v>1</v>
      </c>
      <c r="Y673" s="71">
        <v>8.9</v>
      </c>
      <c r="Z673" s="85">
        <v>39214</v>
      </c>
      <c r="AA673">
        <v>1</v>
      </c>
      <c r="AB673" s="71">
        <v>0</v>
      </c>
      <c r="AC673" s="71">
        <v>1</v>
      </c>
      <c r="AD673" s="93">
        <v>30377.22</v>
      </c>
      <c r="AE673" s="79">
        <v>9898982</v>
      </c>
      <c r="AF673" s="67">
        <v>429644</v>
      </c>
      <c r="AG673" s="83">
        <v>6</v>
      </c>
      <c r="AH673" s="83">
        <v>8</v>
      </c>
      <c r="AI673" s="94" t="s">
        <v>389</v>
      </c>
      <c r="AJ673" s="93">
        <f t="shared" si="215"/>
        <v>24936.087</v>
      </c>
      <c r="AK673" s="117">
        <f t="shared" si="216"/>
        <v>5.8038950852333557E-2</v>
      </c>
      <c r="AL673" s="67">
        <v>4276</v>
      </c>
      <c r="AM673" s="100">
        <f t="shared" si="217"/>
        <v>0.99524257292083684</v>
      </c>
    </row>
    <row r="674" spans="1:39">
      <c r="A674" s="11">
        <v>2013</v>
      </c>
      <c r="B674" s="141">
        <v>23</v>
      </c>
      <c r="C674">
        <v>2</v>
      </c>
      <c r="D674">
        <f t="shared" si="207"/>
        <v>24</v>
      </c>
      <c r="E674" s="131">
        <f t="shared" si="208"/>
        <v>0.96</v>
      </c>
      <c r="F674">
        <v>2</v>
      </c>
      <c r="G674" s="126">
        <f t="shared" si="209"/>
        <v>34</v>
      </c>
      <c r="H674" s="129">
        <f t="shared" si="210"/>
        <v>0.97142857142857142</v>
      </c>
      <c r="I674">
        <v>2</v>
      </c>
      <c r="J674" s="126">
        <f t="shared" si="211"/>
        <v>18</v>
      </c>
      <c r="K674" s="99">
        <f t="shared" si="212"/>
        <v>0.94736842105263153</v>
      </c>
      <c r="L674" s="97">
        <f t="shared" si="225"/>
        <v>0.95959899749373434</v>
      </c>
      <c r="M674" s="119">
        <v>0</v>
      </c>
      <c r="N674" s="70">
        <v>1</v>
      </c>
      <c r="O674" s="71">
        <v>1</v>
      </c>
      <c r="P674" s="71">
        <v>1</v>
      </c>
      <c r="Q674" s="89" t="str">
        <f t="shared" si="218"/>
        <v>111</v>
      </c>
      <c r="R674" s="89">
        <v>1</v>
      </c>
      <c r="S674" s="89">
        <f t="shared" si="219"/>
        <v>1</v>
      </c>
      <c r="T674" s="89">
        <f t="shared" si="220"/>
        <v>0</v>
      </c>
      <c r="U674" s="89">
        <f t="shared" si="221"/>
        <v>0</v>
      </c>
      <c r="V674" s="89">
        <f>IF(Q674="011",1,0)</f>
        <v>0</v>
      </c>
      <c r="W674" s="89">
        <f t="shared" si="222"/>
        <v>0</v>
      </c>
      <c r="X674" s="89">
        <f t="shared" si="214"/>
        <v>0</v>
      </c>
      <c r="Y674" s="71">
        <v>5.6</v>
      </c>
      <c r="Z674" s="85">
        <v>47253</v>
      </c>
      <c r="AA674">
        <v>1</v>
      </c>
      <c r="AB674" s="71">
        <v>0</v>
      </c>
      <c r="AC674" s="71">
        <v>1</v>
      </c>
      <c r="AD674" s="93">
        <v>13674.984</v>
      </c>
      <c r="AE674" s="79">
        <v>5418521</v>
      </c>
      <c r="AF674" s="67">
        <v>304063</v>
      </c>
      <c r="AG674" s="83">
        <v>0</v>
      </c>
      <c r="AH674" s="83">
        <v>0</v>
      </c>
      <c r="AI674" s="94" t="s">
        <v>390</v>
      </c>
      <c r="AJ674" s="93">
        <f t="shared" si="215"/>
        <v>22895.574000000001</v>
      </c>
      <c r="AK674" s="117">
        <f t="shared" si="216"/>
        <v>7.5298783475792844E-2</v>
      </c>
      <c r="AL674" s="67">
        <v>9343</v>
      </c>
      <c r="AM674" s="100">
        <f t="shared" si="217"/>
        <v>3.0727184826828653</v>
      </c>
    </row>
    <row r="675" spans="1:39">
      <c r="A675" s="11">
        <v>2013</v>
      </c>
      <c r="B675" s="141">
        <v>24</v>
      </c>
      <c r="C675">
        <v>3</v>
      </c>
      <c r="D675">
        <f t="shared" si="207"/>
        <v>23</v>
      </c>
      <c r="E675" s="131">
        <f t="shared" si="208"/>
        <v>0.92</v>
      </c>
      <c r="F675">
        <v>3</v>
      </c>
      <c r="G675" s="126">
        <f t="shared" si="209"/>
        <v>33</v>
      </c>
      <c r="H675" s="129">
        <f t="shared" si="210"/>
        <v>0.94285714285714284</v>
      </c>
      <c r="I675">
        <v>2</v>
      </c>
      <c r="J675" s="126">
        <f t="shared" si="211"/>
        <v>18</v>
      </c>
      <c r="K675" s="99">
        <f t="shared" si="212"/>
        <v>0.94736842105263153</v>
      </c>
      <c r="L675" s="97">
        <f t="shared" si="225"/>
        <v>0.93674185463659143</v>
      </c>
      <c r="M675" s="119">
        <v>0</v>
      </c>
      <c r="N675" s="70">
        <v>0</v>
      </c>
      <c r="O675" s="71">
        <v>0</v>
      </c>
      <c r="P675" s="71">
        <v>0</v>
      </c>
      <c r="Q675" s="89" t="str">
        <f t="shared" si="218"/>
        <v>000</v>
      </c>
      <c r="R675" s="89">
        <v>0</v>
      </c>
      <c r="S675" s="89">
        <f t="shared" si="219"/>
        <v>0</v>
      </c>
      <c r="T675" s="89">
        <f t="shared" si="220"/>
        <v>1</v>
      </c>
      <c r="U675" s="89">
        <f t="shared" si="221"/>
        <v>0</v>
      </c>
      <c r="V675" s="89">
        <f>IF(Q675="011",1,0)</f>
        <v>0</v>
      </c>
      <c r="W675" s="89">
        <f t="shared" si="222"/>
        <v>0</v>
      </c>
      <c r="X675" s="89">
        <f t="shared" si="214"/>
        <v>0</v>
      </c>
      <c r="Y675" s="71">
        <v>9.3000000000000007</v>
      </c>
      <c r="Z675" s="85">
        <v>33327</v>
      </c>
      <c r="AA675">
        <v>1</v>
      </c>
      <c r="AB675" s="71">
        <v>0</v>
      </c>
      <c r="AC675" s="71">
        <v>1</v>
      </c>
      <c r="AD675" s="93">
        <v>7112.56</v>
      </c>
      <c r="AE675" s="79">
        <v>2990482</v>
      </c>
      <c r="AF675" s="67">
        <v>103523</v>
      </c>
      <c r="AG675" s="83">
        <v>0</v>
      </c>
      <c r="AH675" s="83">
        <v>0</v>
      </c>
      <c r="AI675" s="94" t="s">
        <v>391</v>
      </c>
      <c r="AJ675" s="93">
        <f t="shared" si="215"/>
        <v>7402.7250000000004</v>
      </c>
      <c r="AK675" s="117">
        <f t="shared" si="216"/>
        <v>7.1508022371840077E-2</v>
      </c>
      <c r="AL675" s="67">
        <v>3730</v>
      </c>
      <c r="AM675" s="100">
        <f t="shared" si="217"/>
        <v>3.6030640533987612</v>
      </c>
    </row>
    <row r="676" spans="1:39">
      <c r="A676" s="11">
        <v>2013</v>
      </c>
      <c r="B676" s="141">
        <v>25</v>
      </c>
      <c r="C676">
        <v>1</v>
      </c>
      <c r="D676">
        <f t="shared" si="207"/>
        <v>25</v>
      </c>
      <c r="E676" s="131">
        <f t="shared" si="208"/>
        <v>1</v>
      </c>
      <c r="F676">
        <v>1</v>
      </c>
      <c r="G676" s="126">
        <f t="shared" si="209"/>
        <v>35</v>
      </c>
      <c r="H676" s="129">
        <f t="shared" si="210"/>
        <v>1</v>
      </c>
      <c r="I676">
        <v>1</v>
      </c>
      <c r="J676" s="126">
        <f t="shared" si="211"/>
        <v>19</v>
      </c>
      <c r="K676" s="99">
        <f t="shared" si="212"/>
        <v>1</v>
      </c>
      <c r="L676" s="97">
        <f t="shared" si="225"/>
        <v>1</v>
      </c>
      <c r="M676" s="119">
        <v>0</v>
      </c>
      <c r="N676" s="70">
        <v>1</v>
      </c>
      <c r="O676" s="71">
        <v>0</v>
      </c>
      <c r="P676" s="71">
        <v>0</v>
      </c>
      <c r="Q676" s="89" t="str">
        <f t="shared" si="218"/>
        <v>100</v>
      </c>
      <c r="R676" s="89">
        <v>2</v>
      </c>
      <c r="S676" s="89">
        <f t="shared" si="219"/>
        <v>0</v>
      </c>
      <c r="T676" s="89">
        <f t="shared" si="220"/>
        <v>0</v>
      </c>
      <c r="U676" s="89">
        <v>1</v>
      </c>
      <c r="V676" s="89">
        <f>IF(Q676="011",1,0)</f>
        <v>0</v>
      </c>
      <c r="W676" s="89">
        <f t="shared" si="222"/>
        <v>0</v>
      </c>
      <c r="X676" s="89">
        <f t="shared" si="214"/>
        <v>1</v>
      </c>
      <c r="Y676" s="71">
        <v>6.5</v>
      </c>
      <c r="Z676" s="85">
        <v>39854</v>
      </c>
      <c r="AA676">
        <v>1</v>
      </c>
      <c r="AB676" s="71">
        <v>0</v>
      </c>
      <c r="AC676" s="71">
        <v>1</v>
      </c>
      <c r="AD676" s="93">
        <v>19307.77</v>
      </c>
      <c r="AE676" s="79">
        <v>6042711</v>
      </c>
      <c r="AF676" s="67">
        <v>275911</v>
      </c>
      <c r="AG676" s="83">
        <v>8</v>
      </c>
      <c r="AH676" s="83">
        <v>8</v>
      </c>
      <c r="AI676" s="94" t="s">
        <v>392</v>
      </c>
      <c r="AJ676" s="93">
        <f t="shared" si="215"/>
        <v>11139.394</v>
      </c>
      <c r="AK676" s="117">
        <f t="shared" si="216"/>
        <v>4.0373142063926414E-2</v>
      </c>
      <c r="AL676" s="67">
        <v>4911</v>
      </c>
      <c r="AM676" s="100">
        <f t="shared" si="217"/>
        <v>1.7799217863731422</v>
      </c>
    </row>
    <row r="677" spans="1:39">
      <c r="A677" s="11">
        <v>2013</v>
      </c>
      <c r="B677" s="141">
        <v>26</v>
      </c>
      <c r="C677">
        <v>3</v>
      </c>
      <c r="D677">
        <f t="shared" si="207"/>
        <v>23</v>
      </c>
      <c r="E677" s="131">
        <f t="shared" si="208"/>
        <v>0.92</v>
      </c>
      <c r="F677">
        <v>2</v>
      </c>
      <c r="G677" s="126">
        <f t="shared" si="209"/>
        <v>34</v>
      </c>
      <c r="H677" s="129">
        <f t="shared" si="210"/>
        <v>0.97142857142857142</v>
      </c>
      <c r="I677">
        <v>2</v>
      </c>
      <c r="J677" s="126">
        <f t="shared" si="211"/>
        <v>18</v>
      </c>
      <c r="K677" s="99">
        <f t="shared" si="212"/>
        <v>0.94736842105263153</v>
      </c>
      <c r="L677" s="97">
        <f t="shared" si="225"/>
        <v>0.94626566416040092</v>
      </c>
      <c r="M677" s="119">
        <v>0</v>
      </c>
      <c r="N677" s="70">
        <v>1</v>
      </c>
      <c r="O677" s="71">
        <v>0</v>
      </c>
      <c r="P677" s="71">
        <v>0</v>
      </c>
      <c r="Q677" s="89" t="str">
        <f t="shared" si="218"/>
        <v>100</v>
      </c>
      <c r="R677" s="89">
        <v>2</v>
      </c>
      <c r="S677" s="89">
        <f t="shared" si="219"/>
        <v>0</v>
      </c>
      <c r="T677" s="89">
        <f t="shared" si="220"/>
        <v>0</v>
      </c>
      <c r="U677" s="89">
        <v>1</v>
      </c>
      <c r="V677" s="89">
        <f>IF(Q677="011",1,0)</f>
        <v>0</v>
      </c>
      <c r="W677" s="89">
        <f t="shared" si="222"/>
        <v>0</v>
      </c>
      <c r="X677" s="89">
        <f t="shared" si="214"/>
        <v>1</v>
      </c>
      <c r="Y677" s="71">
        <v>5.7</v>
      </c>
      <c r="Z677" s="85">
        <v>39509</v>
      </c>
      <c r="AA677">
        <v>1</v>
      </c>
      <c r="AB677" s="71">
        <v>0</v>
      </c>
      <c r="AC677" s="71">
        <v>1</v>
      </c>
      <c r="AD677" s="93">
        <v>3516.0160000000001</v>
      </c>
      <c r="AE677" s="79">
        <v>1014314</v>
      </c>
      <c r="AF677" s="67">
        <v>43229</v>
      </c>
      <c r="AG677" s="83">
        <v>8</v>
      </c>
      <c r="AH677" s="83">
        <v>8</v>
      </c>
      <c r="AI677" s="94" t="s">
        <v>393</v>
      </c>
      <c r="AJ677" s="93">
        <f t="shared" si="215"/>
        <v>2644.61</v>
      </c>
      <c r="AK677" s="117">
        <f t="shared" si="216"/>
        <v>6.1176756344120849E-2</v>
      </c>
      <c r="AL677" s="67">
        <v>2205</v>
      </c>
      <c r="AM677" s="100">
        <f t="shared" si="217"/>
        <v>5.1007425570797382</v>
      </c>
    </row>
    <row r="678" spans="1:39">
      <c r="A678" s="11">
        <v>2013</v>
      </c>
      <c r="B678" s="141">
        <v>27</v>
      </c>
      <c r="C678">
        <v>1</v>
      </c>
      <c r="D678">
        <f t="shared" si="207"/>
        <v>25</v>
      </c>
      <c r="E678" s="131">
        <f t="shared" si="208"/>
        <v>1</v>
      </c>
      <c r="F678">
        <v>12</v>
      </c>
      <c r="G678" s="126">
        <f t="shared" si="209"/>
        <v>24</v>
      </c>
      <c r="H678" s="129">
        <f t="shared" si="210"/>
        <v>0.68571428571428572</v>
      </c>
      <c r="I678">
        <v>12</v>
      </c>
      <c r="J678" s="126">
        <f t="shared" si="211"/>
        <v>8</v>
      </c>
      <c r="K678" s="99">
        <f t="shared" si="212"/>
        <v>0.42105263157894735</v>
      </c>
      <c r="L678" s="97">
        <f>E678</f>
        <v>1</v>
      </c>
      <c r="M678" s="119">
        <v>0</v>
      </c>
      <c r="N678" s="70">
        <v>0</v>
      </c>
      <c r="O678" s="71">
        <v>3</v>
      </c>
      <c r="P678" s="71">
        <v>3</v>
      </c>
      <c r="Q678" s="89" t="str">
        <f t="shared" si="218"/>
        <v>033</v>
      </c>
      <c r="R678" s="89">
        <v>2</v>
      </c>
      <c r="S678" s="89">
        <f t="shared" si="219"/>
        <v>0</v>
      </c>
      <c r="T678" s="89">
        <f t="shared" si="220"/>
        <v>0</v>
      </c>
      <c r="U678" s="89">
        <f t="shared" si="221"/>
        <v>0</v>
      </c>
      <c r="V678" s="89">
        <v>1</v>
      </c>
      <c r="W678" s="89">
        <f t="shared" si="222"/>
        <v>0</v>
      </c>
      <c r="X678" s="89">
        <f t="shared" si="214"/>
        <v>1</v>
      </c>
      <c r="Y678" s="71">
        <v>3.8</v>
      </c>
      <c r="Z678" s="85">
        <v>45876</v>
      </c>
      <c r="AA678">
        <v>1</v>
      </c>
      <c r="AB678" s="71">
        <v>0</v>
      </c>
      <c r="AC678" s="71">
        <v>1</v>
      </c>
      <c r="AD678" s="93">
        <v>1846.5830000000001</v>
      </c>
      <c r="AE678" s="79">
        <v>1868559</v>
      </c>
      <c r="AF678" s="67">
        <v>106765</v>
      </c>
      <c r="AG678" s="83">
        <v>0</v>
      </c>
      <c r="AH678" s="83">
        <v>8</v>
      </c>
      <c r="AI678" s="94" t="s">
        <v>394</v>
      </c>
      <c r="AJ678" s="93">
        <f t="shared" si="215"/>
        <v>4718.9440000000004</v>
      </c>
      <c r="AK678" s="117">
        <f t="shared" si="216"/>
        <v>4.4199353720788655E-2</v>
      </c>
      <c r="AL678" s="67">
        <v>10293</v>
      </c>
      <c r="AM678" s="100">
        <f t="shared" si="217"/>
        <v>9.6407998876036149</v>
      </c>
    </row>
    <row r="679" spans="1:39">
      <c r="A679" s="11">
        <v>2013</v>
      </c>
      <c r="B679" s="141">
        <v>28</v>
      </c>
      <c r="C679">
        <v>3</v>
      </c>
      <c r="D679">
        <f t="shared" si="207"/>
        <v>23</v>
      </c>
      <c r="E679" s="131">
        <f t="shared" si="208"/>
        <v>0.92</v>
      </c>
      <c r="F679">
        <v>3</v>
      </c>
      <c r="G679" s="126">
        <f t="shared" si="209"/>
        <v>33</v>
      </c>
      <c r="H679" s="129">
        <f t="shared" si="210"/>
        <v>0.94285714285714284</v>
      </c>
      <c r="I679">
        <v>2</v>
      </c>
      <c r="J679" s="126">
        <f t="shared" si="211"/>
        <v>18</v>
      </c>
      <c r="K679" s="99">
        <f t="shared" si="212"/>
        <v>0.94736842105263153</v>
      </c>
      <c r="L679" s="97">
        <f>(E679+H679+K679)/3</f>
        <v>0.93674185463659143</v>
      </c>
      <c r="M679" s="119">
        <v>0</v>
      </c>
      <c r="N679" s="70">
        <v>0</v>
      </c>
      <c r="O679" s="71">
        <v>1</v>
      </c>
      <c r="P679" s="71">
        <v>1</v>
      </c>
      <c r="Q679" s="89" t="str">
        <f t="shared" si="218"/>
        <v>011</v>
      </c>
      <c r="R679" s="89">
        <v>2</v>
      </c>
      <c r="S679" s="89">
        <f t="shared" si="219"/>
        <v>0</v>
      </c>
      <c r="T679" s="89">
        <f t="shared" si="220"/>
        <v>0</v>
      </c>
      <c r="U679" s="89">
        <f t="shared" si="221"/>
        <v>0</v>
      </c>
      <c r="V679" s="89">
        <f t="shared" ref="V679:V696" si="226">IF(Q679="011",1,0)</f>
        <v>1</v>
      </c>
      <c r="W679" s="89">
        <f t="shared" si="222"/>
        <v>0</v>
      </c>
      <c r="X679" s="89">
        <f t="shared" si="214"/>
        <v>1</v>
      </c>
      <c r="Y679" s="71">
        <v>9.6999999999999993</v>
      </c>
      <c r="Z679" s="85">
        <v>38939</v>
      </c>
      <c r="AA679">
        <v>1</v>
      </c>
      <c r="AB679" s="71">
        <v>0</v>
      </c>
      <c r="AC679" s="71">
        <v>1</v>
      </c>
      <c r="AD679" s="93">
        <v>3609.752</v>
      </c>
      <c r="AE679" s="79">
        <v>2786464</v>
      </c>
      <c r="AF679" s="67">
        <v>128205</v>
      </c>
      <c r="AG679" s="83">
        <v>12</v>
      </c>
      <c r="AH679" s="83">
        <v>12</v>
      </c>
      <c r="AI679" s="94" t="s">
        <v>395</v>
      </c>
      <c r="AJ679" s="93">
        <f t="shared" si="215"/>
        <v>7026.6260000000002</v>
      </c>
      <c r="AK679" s="117">
        <f t="shared" si="216"/>
        <v>5.4807737607737612E-2</v>
      </c>
      <c r="AL679" s="67">
        <v>295</v>
      </c>
      <c r="AM679" s="100">
        <f t="shared" si="217"/>
        <v>0.23010023010023012</v>
      </c>
    </row>
    <row r="680" spans="1:39">
      <c r="A680" s="11">
        <v>2013</v>
      </c>
      <c r="B680" s="141">
        <v>29</v>
      </c>
      <c r="C680">
        <v>3</v>
      </c>
      <c r="D680">
        <f t="shared" si="207"/>
        <v>23</v>
      </c>
      <c r="E680" s="131">
        <f t="shared" si="208"/>
        <v>0.92</v>
      </c>
      <c r="F680">
        <v>2</v>
      </c>
      <c r="G680" s="126">
        <f t="shared" si="209"/>
        <v>34</v>
      </c>
      <c r="H680" s="129">
        <f t="shared" si="210"/>
        <v>0.97142857142857142</v>
      </c>
      <c r="I680">
        <v>2</v>
      </c>
      <c r="J680" s="126">
        <f t="shared" si="211"/>
        <v>18</v>
      </c>
      <c r="K680" s="99">
        <f t="shared" si="212"/>
        <v>0.94736842105263153</v>
      </c>
      <c r="L680" s="97">
        <f>(E680+H680+K680)/3</f>
        <v>0.94626566416040092</v>
      </c>
      <c r="M680" s="119">
        <v>0</v>
      </c>
      <c r="N680" s="70">
        <v>1</v>
      </c>
      <c r="O680" s="71">
        <v>1</v>
      </c>
      <c r="P680" s="71">
        <v>0</v>
      </c>
      <c r="Q680" s="89" t="str">
        <f t="shared" si="218"/>
        <v>110</v>
      </c>
      <c r="R680" s="89">
        <v>2</v>
      </c>
      <c r="S680" s="89">
        <f t="shared" si="219"/>
        <v>0</v>
      </c>
      <c r="T680" s="89">
        <f t="shared" si="220"/>
        <v>0</v>
      </c>
      <c r="U680" s="89">
        <v>1</v>
      </c>
      <c r="V680" s="89">
        <f t="shared" si="226"/>
        <v>0</v>
      </c>
      <c r="W680" s="89">
        <f t="shared" si="222"/>
        <v>0</v>
      </c>
      <c r="X680" s="89">
        <f t="shared" si="214"/>
        <v>1</v>
      </c>
      <c r="Y680" s="71">
        <v>5.8</v>
      </c>
      <c r="Z680" s="85">
        <v>51608</v>
      </c>
      <c r="AA680">
        <v>1</v>
      </c>
      <c r="AB680" s="71">
        <v>0</v>
      </c>
      <c r="AC680" s="71">
        <v>1</v>
      </c>
      <c r="AD680" s="93">
        <v>8763.3389999999999</v>
      </c>
      <c r="AE680" s="79">
        <v>1322687</v>
      </c>
      <c r="AF680" s="67">
        <v>68558</v>
      </c>
      <c r="AG680" s="83">
        <v>0</v>
      </c>
      <c r="AH680" s="83">
        <v>0</v>
      </c>
      <c r="AI680" s="94" t="s">
        <v>396</v>
      </c>
      <c r="AJ680" s="93">
        <f t="shared" si="215"/>
        <v>2352.6990000000001</v>
      </c>
      <c r="AK680" s="117">
        <f t="shared" si="216"/>
        <v>3.4316914145686862E-2</v>
      </c>
      <c r="AL680" s="67">
        <v>215</v>
      </c>
      <c r="AM680" s="100">
        <f t="shared" si="217"/>
        <v>0.31360308060328485</v>
      </c>
    </row>
    <row r="681" spans="1:39">
      <c r="A681" s="11">
        <v>2013</v>
      </c>
      <c r="B681" s="141">
        <v>30</v>
      </c>
      <c r="C681">
        <v>4</v>
      </c>
      <c r="D681">
        <f t="shared" si="207"/>
        <v>22</v>
      </c>
      <c r="E681" s="131">
        <f t="shared" si="208"/>
        <v>0.88</v>
      </c>
      <c r="F681">
        <v>4</v>
      </c>
      <c r="G681" s="126">
        <f t="shared" si="209"/>
        <v>32</v>
      </c>
      <c r="H681" s="129">
        <f t="shared" si="210"/>
        <v>0.91428571428571426</v>
      </c>
      <c r="I681">
        <v>4</v>
      </c>
      <c r="J681" s="126">
        <f t="shared" si="211"/>
        <v>16</v>
      </c>
      <c r="K681" s="99">
        <f t="shared" si="212"/>
        <v>0.84210526315789469</v>
      </c>
      <c r="L681" s="97">
        <f>(E681+H681+K681)/3</f>
        <v>0.87879699248120302</v>
      </c>
      <c r="M681" s="119">
        <v>0</v>
      </c>
      <c r="N681" s="70">
        <v>0</v>
      </c>
      <c r="O681" s="71">
        <v>1</v>
      </c>
      <c r="P681" s="71">
        <v>1</v>
      </c>
      <c r="Q681" s="89" t="str">
        <f t="shared" si="218"/>
        <v>011</v>
      </c>
      <c r="R681" s="89">
        <v>2</v>
      </c>
      <c r="S681" s="89">
        <f t="shared" si="219"/>
        <v>0</v>
      </c>
      <c r="T681" s="89">
        <f t="shared" si="220"/>
        <v>0</v>
      </c>
      <c r="U681" s="89">
        <f t="shared" si="221"/>
        <v>0</v>
      </c>
      <c r="V681" s="89">
        <f t="shared" si="226"/>
        <v>1</v>
      </c>
      <c r="W681" s="89">
        <f t="shared" si="222"/>
        <v>0</v>
      </c>
      <c r="X681" s="89">
        <f t="shared" si="214"/>
        <v>1</v>
      </c>
      <c r="Y681" s="71">
        <v>9.5</v>
      </c>
      <c r="Z681" s="85">
        <v>55515</v>
      </c>
      <c r="AA681">
        <v>1</v>
      </c>
      <c r="AB681" s="71">
        <v>0</v>
      </c>
      <c r="AC681" s="71">
        <v>1</v>
      </c>
      <c r="AD681" s="93">
        <v>64264.05</v>
      </c>
      <c r="AE681" s="79">
        <v>8899162</v>
      </c>
      <c r="AF681" s="67">
        <v>531072</v>
      </c>
      <c r="AG681" s="83">
        <v>0</v>
      </c>
      <c r="AH681" s="83">
        <v>0</v>
      </c>
      <c r="AI681" s="94" t="s">
        <v>397</v>
      </c>
      <c r="AJ681" s="93">
        <f t="shared" si="215"/>
        <v>29076.881000000001</v>
      </c>
      <c r="AK681" s="117">
        <f t="shared" si="216"/>
        <v>5.4751297375873705E-2</v>
      </c>
      <c r="AL681" s="67">
        <v>798</v>
      </c>
      <c r="AM681" s="100">
        <f t="shared" si="217"/>
        <v>0.15026211135213302</v>
      </c>
    </row>
    <row r="682" spans="1:39">
      <c r="A682" s="11">
        <v>2013</v>
      </c>
      <c r="B682" s="141">
        <v>31</v>
      </c>
      <c r="C682">
        <v>2</v>
      </c>
      <c r="D682">
        <f t="shared" si="207"/>
        <v>24</v>
      </c>
      <c r="E682" s="131">
        <f t="shared" si="208"/>
        <v>0.96</v>
      </c>
      <c r="F682">
        <v>1</v>
      </c>
      <c r="G682" s="126">
        <f t="shared" si="209"/>
        <v>35</v>
      </c>
      <c r="H682" s="129">
        <f t="shared" si="210"/>
        <v>1</v>
      </c>
      <c r="I682">
        <v>12</v>
      </c>
      <c r="J682" s="126">
        <f t="shared" si="211"/>
        <v>8</v>
      </c>
      <c r="K682" s="99">
        <f t="shared" si="212"/>
        <v>0.42105263157894735</v>
      </c>
      <c r="L682" s="97">
        <f>(E682+H682)/2</f>
        <v>0.98</v>
      </c>
      <c r="M682" s="119">
        <v>0</v>
      </c>
      <c r="N682" s="70">
        <v>0</v>
      </c>
      <c r="O682" s="71">
        <v>1</v>
      </c>
      <c r="P682" s="71">
        <v>1</v>
      </c>
      <c r="Q682" s="89" t="str">
        <f t="shared" si="218"/>
        <v>011</v>
      </c>
      <c r="R682" s="89">
        <v>2</v>
      </c>
      <c r="S682" s="89">
        <f t="shared" si="219"/>
        <v>0</v>
      </c>
      <c r="T682" s="89">
        <f t="shared" si="220"/>
        <v>0</v>
      </c>
      <c r="U682" s="89">
        <f t="shared" si="221"/>
        <v>0</v>
      </c>
      <c r="V682" s="89">
        <f t="shared" si="226"/>
        <v>1</v>
      </c>
      <c r="W682" s="89">
        <f t="shared" si="222"/>
        <v>0</v>
      </c>
      <c r="X682" s="89">
        <f t="shared" si="214"/>
        <v>1</v>
      </c>
      <c r="Y682" s="71">
        <v>6.6</v>
      </c>
      <c r="Z682" s="85">
        <v>34752</v>
      </c>
      <c r="AA682">
        <v>1</v>
      </c>
      <c r="AB682" s="71">
        <v>0</v>
      </c>
      <c r="AC682" s="71">
        <v>1</v>
      </c>
      <c r="AD682" s="93">
        <v>7232.9380000000001</v>
      </c>
      <c r="AE682" s="79">
        <v>2085193</v>
      </c>
      <c r="AF682" s="67">
        <v>90834</v>
      </c>
      <c r="AG682" s="83">
        <v>0</v>
      </c>
      <c r="AH682" s="83">
        <v>0</v>
      </c>
      <c r="AI682" s="94" t="s">
        <v>398</v>
      </c>
      <c r="AJ682" s="93">
        <f t="shared" si="215"/>
        <v>5390.8410000000003</v>
      </c>
      <c r="AK682" s="117">
        <f t="shared" si="216"/>
        <v>5.9348272673228092E-2</v>
      </c>
      <c r="AL682" s="67">
        <v>1400</v>
      </c>
      <c r="AM682" s="100">
        <f t="shared" si="217"/>
        <v>1.5412730915736397</v>
      </c>
    </row>
    <row r="683" spans="1:39">
      <c r="A683" s="11">
        <v>2013</v>
      </c>
      <c r="B683" s="141">
        <v>32</v>
      </c>
      <c r="C683">
        <v>3</v>
      </c>
      <c r="D683">
        <f t="shared" si="207"/>
        <v>23</v>
      </c>
      <c r="E683" s="131">
        <f t="shared" si="208"/>
        <v>0.92</v>
      </c>
      <c r="F683">
        <v>3</v>
      </c>
      <c r="G683" s="126">
        <f t="shared" si="209"/>
        <v>33</v>
      </c>
      <c r="H683" s="129">
        <f t="shared" si="210"/>
        <v>0.94285714285714284</v>
      </c>
      <c r="I683">
        <v>3</v>
      </c>
      <c r="J683" s="126">
        <f t="shared" si="211"/>
        <v>17</v>
      </c>
      <c r="K683" s="99">
        <f t="shared" si="212"/>
        <v>0.89473684210526316</v>
      </c>
      <c r="L683" s="97">
        <f>(E683+H683+K683)/3</f>
        <v>0.91919799498746879</v>
      </c>
      <c r="M683" s="119">
        <v>0</v>
      </c>
      <c r="N683" s="70">
        <v>1</v>
      </c>
      <c r="O683" s="71">
        <v>1</v>
      </c>
      <c r="P683" s="71">
        <v>1</v>
      </c>
      <c r="Q683" s="89" t="str">
        <f t="shared" si="218"/>
        <v>111</v>
      </c>
      <c r="R683" s="89">
        <v>1</v>
      </c>
      <c r="S683" s="89">
        <f t="shared" si="219"/>
        <v>1</v>
      </c>
      <c r="T683" s="89">
        <f t="shared" si="220"/>
        <v>0</v>
      </c>
      <c r="U683" s="89">
        <f t="shared" si="221"/>
        <v>0</v>
      </c>
      <c r="V683" s="89">
        <f t="shared" si="226"/>
        <v>0</v>
      </c>
      <c r="W683" s="89">
        <f t="shared" si="222"/>
        <v>0</v>
      </c>
      <c r="X683" s="89">
        <f t="shared" si="214"/>
        <v>0</v>
      </c>
      <c r="Y683" s="71">
        <v>8.4</v>
      </c>
      <c r="Z683" s="85">
        <v>54496</v>
      </c>
      <c r="AA683">
        <v>1</v>
      </c>
      <c r="AB683" s="71">
        <v>0</v>
      </c>
      <c r="AC683" s="71">
        <v>1</v>
      </c>
      <c r="AD683" s="93">
        <v>136014.46</v>
      </c>
      <c r="AE683" s="79">
        <v>19673546</v>
      </c>
      <c r="AF683" s="67">
        <v>1330236</v>
      </c>
      <c r="AG683" s="83">
        <v>0</v>
      </c>
      <c r="AH683" s="83">
        <v>0</v>
      </c>
      <c r="AI683" s="94" t="s">
        <v>399</v>
      </c>
      <c r="AJ683" s="93">
        <f t="shared" si="215"/>
        <v>73667.171000000002</v>
      </c>
      <c r="AK683" s="117">
        <f t="shared" si="216"/>
        <v>5.5379023722106457E-2</v>
      </c>
      <c r="AL683" s="67">
        <v>3271</v>
      </c>
      <c r="AM683" s="100">
        <f t="shared" si="217"/>
        <v>0.24589621691188635</v>
      </c>
    </row>
    <row r="684" spans="1:39">
      <c r="A684" s="11">
        <v>2013</v>
      </c>
      <c r="B684" s="141">
        <v>33</v>
      </c>
      <c r="C684">
        <v>1</v>
      </c>
      <c r="D684">
        <f t="shared" si="207"/>
        <v>25</v>
      </c>
      <c r="E684" s="131">
        <f t="shared" si="208"/>
        <v>1</v>
      </c>
      <c r="F684">
        <v>1</v>
      </c>
      <c r="G684" s="126">
        <f t="shared" si="209"/>
        <v>35</v>
      </c>
      <c r="H684" s="129">
        <f t="shared" si="210"/>
        <v>1</v>
      </c>
      <c r="I684">
        <v>1</v>
      </c>
      <c r="J684" s="126">
        <f t="shared" si="211"/>
        <v>19</v>
      </c>
      <c r="K684" s="99">
        <f t="shared" si="212"/>
        <v>1</v>
      </c>
      <c r="L684" s="97">
        <f>(E684+H684+K684)/3</f>
        <v>1</v>
      </c>
      <c r="M684" s="119">
        <v>0</v>
      </c>
      <c r="N684" s="70">
        <v>0</v>
      </c>
      <c r="O684" s="71">
        <v>0</v>
      </c>
      <c r="P684" s="71">
        <v>0</v>
      </c>
      <c r="Q684" s="89" t="str">
        <f t="shared" si="218"/>
        <v>000</v>
      </c>
      <c r="R684" s="89">
        <v>0</v>
      </c>
      <c r="S684" s="89">
        <f t="shared" si="219"/>
        <v>0</v>
      </c>
      <c r="T684" s="89">
        <f t="shared" si="220"/>
        <v>1</v>
      </c>
      <c r="U684" s="89">
        <f t="shared" si="221"/>
        <v>0</v>
      </c>
      <c r="V684" s="89">
        <f t="shared" si="226"/>
        <v>0</v>
      </c>
      <c r="W684" s="89">
        <f t="shared" si="222"/>
        <v>0</v>
      </c>
      <c r="X684" s="89">
        <f t="shared" si="214"/>
        <v>0</v>
      </c>
      <c r="Y684" s="71">
        <v>9.5</v>
      </c>
      <c r="Z684" s="85">
        <v>37813</v>
      </c>
      <c r="AA684">
        <v>1</v>
      </c>
      <c r="AB684" s="71">
        <v>0</v>
      </c>
      <c r="AC684" s="71">
        <v>1</v>
      </c>
      <c r="AD684" s="93">
        <v>19054.584999999999</v>
      </c>
      <c r="AE684" s="79">
        <v>9841590</v>
      </c>
      <c r="AF684" s="67">
        <v>454945</v>
      </c>
      <c r="AG684" s="83">
        <v>0</v>
      </c>
      <c r="AH684" s="83">
        <v>0</v>
      </c>
      <c r="AI684" s="94" t="s">
        <v>400</v>
      </c>
      <c r="AJ684" s="93">
        <f t="shared" si="215"/>
        <v>23818.370999999999</v>
      </c>
      <c r="AK684" s="117">
        <f t="shared" si="216"/>
        <v>5.2354396685313609E-2</v>
      </c>
      <c r="AL684" s="67">
        <v>5756</v>
      </c>
      <c r="AM684" s="100">
        <f t="shared" si="217"/>
        <v>1.2652078822714834</v>
      </c>
    </row>
    <row r="685" spans="1:39">
      <c r="A685" s="11">
        <v>2013</v>
      </c>
      <c r="B685" s="141">
        <v>34</v>
      </c>
      <c r="C685">
        <v>1</v>
      </c>
      <c r="D685">
        <f t="shared" si="207"/>
        <v>25</v>
      </c>
      <c r="E685" s="131">
        <f t="shared" si="208"/>
        <v>1</v>
      </c>
      <c r="F685">
        <v>2</v>
      </c>
      <c r="G685" s="126">
        <f t="shared" si="209"/>
        <v>34</v>
      </c>
      <c r="H685" s="129">
        <f t="shared" si="210"/>
        <v>0.97142857142857142</v>
      </c>
      <c r="I685">
        <v>12</v>
      </c>
      <c r="J685" s="126">
        <f t="shared" si="211"/>
        <v>8</v>
      </c>
      <c r="K685" s="99">
        <f t="shared" si="212"/>
        <v>0.42105263157894735</v>
      </c>
      <c r="L685" s="97">
        <f>(E685+H685)/2</f>
        <v>0.98571428571428577</v>
      </c>
      <c r="M685" s="119">
        <v>0</v>
      </c>
      <c r="N685" s="70">
        <v>0</v>
      </c>
      <c r="O685" s="71">
        <v>0</v>
      </c>
      <c r="P685" s="71">
        <v>0</v>
      </c>
      <c r="Q685" s="89" t="str">
        <f t="shared" si="218"/>
        <v>000</v>
      </c>
      <c r="R685" s="89">
        <v>0</v>
      </c>
      <c r="S685" s="89">
        <f t="shared" si="219"/>
        <v>0</v>
      </c>
      <c r="T685" s="89">
        <f t="shared" si="220"/>
        <v>1</v>
      </c>
      <c r="U685" s="89">
        <f t="shared" si="221"/>
        <v>0</v>
      </c>
      <c r="V685" s="89">
        <f t="shared" si="226"/>
        <v>0</v>
      </c>
      <c r="W685" s="89">
        <f t="shared" si="222"/>
        <v>0</v>
      </c>
      <c r="X685" s="89">
        <f t="shared" si="214"/>
        <v>0</v>
      </c>
      <c r="Y685" s="71">
        <v>3.3</v>
      </c>
      <c r="Z685" s="85">
        <v>55657</v>
      </c>
      <c r="AA685">
        <v>1</v>
      </c>
      <c r="AB685" s="71">
        <v>0</v>
      </c>
      <c r="AC685" s="71">
        <v>1</v>
      </c>
      <c r="AD685" s="93">
        <v>1834.319</v>
      </c>
      <c r="AE685" s="79">
        <v>724019</v>
      </c>
      <c r="AF685" s="67">
        <v>54965</v>
      </c>
      <c r="AG685" s="83">
        <v>0</v>
      </c>
      <c r="AH685" s="83">
        <v>0</v>
      </c>
      <c r="AI685" s="94" t="s">
        <v>401</v>
      </c>
      <c r="AJ685" s="93">
        <f t="shared" si="215"/>
        <v>5298.77</v>
      </c>
      <c r="AK685" s="117">
        <f t="shared" si="216"/>
        <v>9.6402619848994828E-2</v>
      </c>
      <c r="AL685" s="67">
        <v>3915</v>
      </c>
      <c r="AM685" s="100">
        <f t="shared" si="217"/>
        <v>7.1227144546529608</v>
      </c>
    </row>
    <row r="686" spans="1:39">
      <c r="A686" s="11">
        <v>2013</v>
      </c>
      <c r="B686" s="141">
        <v>35</v>
      </c>
      <c r="C686">
        <v>2</v>
      </c>
      <c r="D686">
        <f t="shared" si="207"/>
        <v>24</v>
      </c>
      <c r="E686" s="131">
        <f t="shared" si="208"/>
        <v>0.96</v>
      </c>
      <c r="F686">
        <v>2</v>
      </c>
      <c r="G686" s="126">
        <f t="shared" si="209"/>
        <v>34</v>
      </c>
      <c r="H686" s="129">
        <f t="shared" si="210"/>
        <v>0.97142857142857142</v>
      </c>
      <c r="I686">
        <v>2</v>
      </c>
      <c r="J686" s="126">
        <f t="shared" si="211"/>
        <v>18</v>
      </c>
      <c r="K686" s="99">
        <f t="shared" si="212"/>
        <v>0.94736842105263153</v>
      </c>
      <c r="L686" s="97">
        <f t="shared" ref="L686:L691" si="227">(E686+H686+K686)/3</f>
        <v>0.95959899749373434</v>
      </c>
      <c r="M686" s="119">
        <v>0</v>
      </c>
      <c r="N686" s="70">
        <v>0</v>
      </c>
      <c r="O686" s="71">
        <v>0</v>
      </c>
      <c r="P686" s="71">
        <v>0</v>
      </c>
      <c r="Q686" s="89" t="str">
        <f t="shared" si="218"/>
        <v>000</v>
      </c>
      <c r="R686" s="89">
        <v>0</v>
      </c>
      <c r="S686" s="89">
        <f t="shared" si="219"/>
        <v>0</v>
      </c>
      <c r="T686" s="89">
        <f t="shared" si="220"/>
        <v>1</v>
      </c>
      <c r="U686" s="89">
        <f t="shared" si="221"/>
        <v>0</v>
      </c>
      <c r="V686" s="89">
        <f t="shared" si="226"/>
        <v>0</v>
      </c>
      <c r="W686" s="89">
        <f t="shared" si="222"/>
        <v>0</v>
      </c>
      <c r="X686" s="89">
        <f t="shared" si="214"/>
        <v>0</v>
      </c>
      <c r="Y686" s="71">
        <v>7</v>
      </c>
      <c r="Z686" s="85">
        <v>40687</v>
      </c>
      <c r="AA686">
        <v>1</v>
      </c>
      <c r="AB686" s="71">
        <v>0</v>
      </c>
      <c r="AC686" s="71">
        <v>1</v>
      </c>
      <c r="AD686" s="93">
        <v>33145.735999999997</v>
      </c>
      <c r="AE686" s="79">
        <v>11570022</v>
      </c>
      <c r="AF686" s="67">
        <v>564683</v>
      </c>
      <c r="AG686" s="83">
        <v>8</v>
      </c>
      <c r="AH686" s="83">
        <v>8</v>
      </c>
      <c r="AI686" s="94" t="s">
        <v>402</v>
      </c>
      <c r="AJ686" s="93">
        <f t="shared" si="215"/>
        <v>27242.072</v>
      </c>
      <c r="AK686" s="117">
        <f t="shared" si="216"/>
        <v>4.8243124018254487E-2</v>
      </c>
      <c r="AL686" s="67">
        <v>5240</v>
      </c>
      <c r="AM686" s="100">
        <f t="shared" si="217"/>
        <v>0.92795426814690718</v>
      </c>
    </row>
    <row r="687" spans="1:39">
      <c r="A687" s="11">
        <v>2013</v>
      </c>
      <c r="B687" s="141">
        <v>36</v>
      </c>
      <c r="C687">
        <v>2</v>
      </c>
      <c r="D687">
        <f t="shared" si="207"/>
        <v>24</v>
      </c>
      <c r="E687" s="131">
        <f t="shared" si="208"/>
        <v>0.96</v>
      </c>
      <c r="F687">
        <v>3</v>
      </c>
      <c r="G687" s="126">
        <f t="shared" si="209"/>
        <v>33</v>
      </c>
      <c r="H687" s="129">
        <f t="shared" si="210"/>
        <v>0.94285714285714284</v>
      </c>
      <c r="I687">
        <v>2</v>
      </c>
      <c r="J687" s="126">
        <f t="shared" si="211"/>
        <v>18</v>
      </c>
      <c r="K687" s="99">
        <f t="shared" si="212"/>
        <v>0.94736842105263153</v>
      </c>
      <c r="L687" s="97">
        <f t="shared" si="227"/>
        <v>0.95007518796992485</v>
      </c>
      <c r="M687" s="119">
        <v>0</v>
      </c>
      <c r="N687" s="70">
        <v>0</v>
      </c>
      <c r="O687" s="71">
        <v>0</v>
      </c>
      <c r="P687" s="71">
        <v>0</v>
      </c>
      <c r="Q687" s="89" t="str">
        <f t="shared" si="218"/>
        <v>000</v>
      </c>
      <c r="R687" s="89">
        <v>0</v>
      </c>
      <c r="S687" s="89">
        <f t="shared" si="219"/>
        <v>0</v>
      </c>
      <c r="T687" s="89">
        <f t="shared" si="220"/>
        <v>1</v>
      </c>
      <c r="U687" s="89">
        <f t="shared" si="221"/>
        <v>0</v>
      </c>
      <c r="V687" s="89">
        <f t="shared" si="226"/>
        <v>0</v>
      </c>
      <c r="W687" s="89">
        <f t="shared" si="222"/>
        <v>0</v>
      </c>
      <c r="X687" s="89">
        <f t="shared" si="214"/>
        <v>0</v>
      </c>
      <c r="Y687" s="71">
        <v>5.0999999999999996</v>
      </c>
      <c r="Z687" s="85">
        <v>42684</v>
      </c>
      <c r="AA687">
        <v>1</v>
      </c>
      <c r="AB687" s="71">
        <v>0</v>
      </c>
      <c r="AC687" s="71">
        <v>1</v>
      </c>
      <c r="AD687" s="93">
        <v>9514.2810000000009</v>
      </c>
      <c r="AE687" s="79">
        <v>3852415</v>
      </c>
      <c r="AF687" s="67">
        <v>186007</v>
      </c>
      <c r="AG687" s="83">
        <v>12</v>
      </c>
      <c r="AH687" s="83">
        <v>12</v>
      </c>
      <c r="AI687" s="94" t="s">
        <v>403</v>
      </c>
      <c r="AJ687" s="93">
        <f t="shared" si="215"/>
        <v>8892.5030000000006</v>
      </c>
      <c r="AK687" s="117">
        <f t="shared" si="216"/>
        <v>4.7807356712381795E-2</v>
      </c>
      <c r="AL687" s="67">
        <v>3180</v>
      </c>
      <c r="AM687" s="100">
        <f t="shared" si="217"/>
        <v>1.7096130790776691</v>
      </c>
    </row>
    <row r="688" spans="1:39">
      <c r="A688" s="11">
        <v>2013</v>
      </c>
      <c r="B688" s="141">
        <v>37</v>
      </c>
      <c r="C688">
        <v>2</v>
      </c>
      <c r="D688">
        <f t="shared" si="207"/>
        <v>24</v>
      </c>
      <c r="E688" s="131">
        <f t="shared" si="208"/>
        <v>0.96</v>
      </c>
      <c r="F688">
        <v>2</v>
      </c>
      <c r="G688" s="126">
        <f t="shared" si="209"/>
        <v>34</v>
      </c>
      <c r="H688" s="129">
        <f t="shared" si="210"/>
        <v>0.97142857142857142</v>
      </c>
      <c r="I688">
        <v>2</v>
      </c>
      <c r="J688" s="126">
        <f t="shared" si="211"/>
        <v>18</v>
      </c>
      <c r="K688" s="99">
        <f t="shared" si="212"/>
        <v>0.94736842105263153</v>
      </c>
      <c r="L688" s="97">
        <f t="shared" si="227"/>
        <v>0.95959899749373434</v>
      </c>
      <c r="M688" s="119">
        <v>0</v>
      </c>
      <c r="N688" s="70">
        <v>1</v>
      </c>
      <c r="O688" s="71">
        <v>1</v>
      </c>
      <c r="P688" s="71">
        <v>1</v>
      </c>
      <c r="Q688" s="89" t="str">
        <f t="shared" si="218"/>
        <v>111</v>
      </c>
      <c r="R688" s="89">
        <v>1</v>
      </c>
      <c r="S688" s="89">
        <f t="shared" si="219"/>
        <v>1</v>
      </c>
      <c r="T688" s="89">
        <f t="shared" si="220"/>
        <v>0</v>
      </c>
      <c r="U688" s="89">
        <f t="shared" si="221"/>
        <v>0</v>
      </c>
      <c r="V688" s="89">
        <f t="shared" si="226"/>
        <v>0</v>
      </c>
      <c r="W688" s="89">
        <f t="shared" si="222"/>
        <v>0</v>
      </c>
      <c r="X688" s="89">
        <f t="shared" si="214"/>
        <v>0</v>
      </c>
      <c r="Y688" s="71">
        <v>8.4</v>
      </c>
      <c r="Z688" s="85">
        <v>39521</v>
      </c>
      <c r="AA688">
        <v>1</v>
      </c>
      <c r="AB688" s="71">
        <v>0</v>
      </c>
      <c r="AC688" s="71">
        <v>1</v>
      </c>
      <c r="AD688" s="93">
        <v>13598.468000000001</v>
      </c>
      <c r="AE688" s="79">
        <v>3925751</v>
      </c>
      <c r="AF688" s="67">
        <v>196594</v>
      </c>
      <c r="AG688" s="83">
        <v>0</v>
      </c>
      <c r="AH688" s="83">
        <v>0</v>
      </c>
      <c r="AI688" s="94" t="s">
        <v>404</v>
      </c>
      <c r="AJ688" s="93">
        <f t="shared" si="215"/>
        <v>9160.8870000000006</v>
      </c>
      <c r="AK688" s="117">
        <f t="shared" si="216"/>
        <v>4.6597998921635457E-2</v>
      </c>
      <c r="AL688" s="67">
        <v>4234</v>
      </c>
      <c r="AM688" s="100">
        <f t="shared" si="217"/>
        <v>2.1536771213770511</v>
      </c>
    </row>
    <row r="689" spans="1:39">
      <c r="A689" s="11">
        <v>2013</v>
      </c>
      <c r="B689" s="141">
        <v>38</v>
      </c>
      <c r="C689">
        <v>3</v>
      </c>
      <c r="D689">
        <f t="shared" si="207"/>
        <v>23</v>
      </c>
      <c r="E689" s="131">
        <f t="shared" si="208"/>
        <v>0.92</v>
      </c>
      <c r="F689">
        <v>3</v>
      </c>
      <c r="G689" s="126">
        <f t="shared" si="209"/>
        <v>33</v>
      </c>
      <c r="H689" s="129">
        <f t="shared" si="210"/>
        <v>0.94285714285714284</v>
      </c>
      <c r="I689">
        <v>3</v>
      </c>
      <c r="J689" s="126">
        <f t="shared" si="211"/>
        <v>17</v>
      </c>
      <c r="K689" s="99">
        <f t="shared" si="212"/>
        <v>0.89473684210526316</v>
      </c>
      <c r="L689" s="97">
        <f t="shared" si="227"/>
        <v>0.91919799498746879</v>
      </c>
      <c r="M689" s="119">
        <v>0</v>
      </c>
      <c r="N689" s="70">
        <v>0</v>
      </c>
      <c r="O689" s="71">
        <v>0</v>
      </c>
      <c r="P689" s="71">
        <v>0</v>
      </c>
      <c r="Q689" s="89" t="str">
        <f t="shared" si="218"/>
        <v>000</v>
      </c>
      <c r="R689" s="89">
        <v>0</v>
      </c>
      <c r="S689" s="89">
        <f t="shared" si="219"/>
        <v>0</v>
      </c>
      <c r="T689" s="89">
        <f t="shared" si="220"/>
        <v>1</v>
      </c>
      <c r="U689" s="89">
        <f t="shared" si="221"/>
        <v>0</v>
      </c>
      <c r="V689" s="89">
        <f t="shared" si="226"/>
        <v>0</v>
      </c>
      <c r="W689" s="89">
        <f t="shared" si="222"/>
        <v>0</v>
      </c>
      <c r="X689" s="89">
        <f t="shared" si="214"/>
        <v>0</v>
      </c>
      <c r="Y689" s="71">
        <v>8.1999999999999993</v>
      </c>
      <c r="Z689" s="85">
        <v>46121</v>
      </c>
      <c r="AA689">
        <v>1</v>
      </c>
      <c r="AB689" s="71">
        <v>0</v>
      </c>
      <c r="AC689" s="71">
        <v>1</v>
      </c>
      <c r="AD689" s="93">
        <v>47020.552000000003</v>
      </c>
      <c r="AE689" s="79">
        <v>12781338</v>
      </c>
      <c r="AF689" s="67">
        <v>659792</v>
      </c>
      <c r="AG689" s="83">
        <v>0</v>
      </c>
      <c r="AH689" s="83">
        <v>0</v>
      </c>
      <c r="AI689" s="94" t="s">
        <v>405</v>
      </c>
      <c r="AJ689" s="93">
        <f t="shared" si="215"/>
        <v>33965.625999999997</v>
      </c>
      <c r="AK689" s="117">
        <f t="shared" si="216"/>
        <v>5.1479293474307047E-2</v>
      </c>
      <c r="AL689" s="67">
        <v>4081</v>
      </c>
      <c r="AM689" s="100">
        <f t="shared" si="217"/>
        <v>0.61852826345272449</v>
      </c>
    </row>
    <row r="690" spans="1:39">
      <c r="A690" s="11">
        <v>2013</v>
      </c>
      <c r="B690" s="141">
        <v>39</v>
      </c>
      <c r="C690">
        <v>3</v>
      </c>
      <c r="D690">
        <f t="shared" si="207"/>
        <v>23</v>
      </c>
      <c r="E690" s="131">
        <f t="shared" si="208"/>
        <v>0.92</v>
      </c>
      <c r="F690">
        <v>3</v>
      </c>
      <c r="G690" s="126">
        <f t="shared" si="209"/>
        <v>33</v>
      </c>
      <c r="H690" s="129">
        <f t="shared" si="210"/>
        <v>0.94285714285714284</v>
      </c>
      <c r="I690">
        <v>3</v>
      </c>
      <c r="J690" s="126">
        <f t="shared" si="211"/>
        <v>17</v>
      </c>
      <c r="K690" s="99">
        <f t="shared" si="212"/>
        <v>0.89473684210526316</v>
      </c>
      <c r="L690" s="97">
        <f t="shared" si="227"/>
        <v>0.91919799498746879</v>
      </c>
      <c r="M690" s="119">
        <v>0</v>
      </c>
      <c r="N690" s="70">
        <v>1</v>
      </c>
      <c r="O690" s="71">
        <v>1</v>
      </c>
      <c r="P690" s="71">
        <v>1</v>
      </c>
      <c r="Q690" s="89" t="str">
        <f t="shared" si="218"/>
        <v>111</v>
      </c>
      <c r="R690" s="89">
        <v>1</v>
      </c>
      <c r="S690" s="89">
        <f t="shared" si="219"/>
        <v>1</v>
      </c>
      <c r="T690" s="89">
        <f t="shared" si="220"/>
        <v>0</v>
      </c>
      <c r="U690" s="89">
        <f t="shared" si="221"/>
        <v>0</v>
      </c>
      <c r="V690" s="89">
        <f t="shared" si="226"/>
        <v>0</v>
      </c>
      <c r="W690" s="89">
        <f t="shared" si="222"/>
        <v>0</v>
      </c>
      <c r="X690" s="89">
        <f t="shared" si="214"/>
        <v>0</v>
      </c>
      <c r="Y690" s="71">
        <v>9.8000000000000007</v>
      </c>
      <c r="Z690" s="85">
        <v>46316</v>
      </c>
      <c r="AA690">
        <v>1</v>
      </c>
      <c r="AB690" s="71">
        <v>0</v>
      </c>
      <c r="AC690" s="71">
        <v>1</v>
      </c>
      <c r="AD690" s="93">
        <v>9568.81</v>
      </c>
      <c r="AE690" s="79">
        <v>1053033</v>
      </c>
      <c r="AF690" s="67">
        <v>52187</v>
      </c>
      <c r="AG690" s="83">
        <v>0</v>
      </c>
      <c r="AH690" s="83">
        <v>0</v>
      </c>
      <c r="AI690" s="94" t="s">
        <v>406</v>
      </c>
      <c r="AJ690" s="93">
        <f t="shared" si="215"/>
        <v>2931.6309999999999</v>
      </c>
      <c r="AK690" s="117">
        <f t="shared" si="216"/>
        <v>5.6175503477877628E-2</v>
      </c>
      <c r="AL690" s="67">
        <v>103</v>
      </c>
      <c r="AM690" s="100">
        <f t="shared" si="217"/>
        <v>0.19736716040393201</v>
      </c>
    </row>
    <row r="691" spans="1:39">
      <c r="A691" s="11">
        <v>2013</v>
      </c>
      <c r="B691" s="141">
        <v>40</v>
      </c>
      <c r="C691">
        <v>2</v>
      </c>
      <c r="D691">
        <f t="shared" si="207"/>
        <v>24</v>
      </c>
      <c r="E691" s="131">
        <f t="shared" si="208"/>
        <v>0.96</v>
      </c>
      <c r="F691">
        <v>1</v>
      </c>
      <c r="G691" s="126">
        <f t="shared" si="209"/>
        <v>35</v>
      </c>
      <c r="H691" s="129">
        <f t="shared" si="210"/>
        <v>1</v>
      </c>
      <c r="I691">
        <v>1</v>
      </c>
      <c r="J691" s="126">
        <f t="shared" si="211"/>
        <v>19</v>
      </c>
      <c r="K691" s="99">
        <f t="shared" si="212"/>
        <v>1</v>
      </c>
      <c r="L691" s="97">
        <f t="shared" si="227"/>
        <v>0.98666666666666669</v>
      </c>
      <c r="M691" s="119">
        <v>0</v>
      </c>
      <c r="N691" s="70">
        <v>0</v>
      </c>
      <c r="O691" s="71">
        <v>0</v>
      </c>
      <c r="P691" s="71">
        <v>0</v>
      </c>
      <c r="Q691" s="89" t="str">
        <f t="shared" si="218"/>
        <v>000</v>
      </c>
      <c r="R691" s="89">
        <v>0</v>
      </c>
      <c r="S691" s="89">
        <f t="shared" si="219"/>
        <v>0</v>
      </c>
      <c r="T691" s="89">
        <f t="shared" si="220"/>
        <v>1</v>
      </c>
      <c r="U691" s="89">
        <f t="shared" si="221"/>
        <v>0</v>
      </c>
      <c r="V691" s="89">
        <f t="shared" si="226"/>
        <v>0</v>
      </c>
      <c r="W691" s="89">
        <f t="shared" si="222"/>
        <v>0</v>
      </c>
      <c r="X691" s="89">
        <f t="shared" si="214"/>
        <v>0</v>
      </c>
      <c r="Y691" s="71">
        <v>8.6999999999999993</v>
      </c>
      <c r="Z691" s="85">
        <v>35292</v>
      </c>
      <c r="AA691">
        <v>1</v>
      </c>
      <c r="AB691" s="71">
        <v>0</v>
      </c>
      <c r="AC691" s="71">
        <v>1</v>
      </c>
      <c r="AD691" s="93">
        <v>14723.546</v>
      </c>
      <c r="AE691" s="79">
        <v>4767894</v>
      </c>
      <c r="AF691" s="67">
        <v>181556</v>
      </c>
      <c r="AG691" s="83">
        <v>0</v>
      </c>
      <c r="AH691" s="83">
        <v>0</v>
      </c>
      <c r="AI691" s="94" t="s">
        <v>407</v>
      </c>
      <c r="AJ691" s="93">
        <f t="shared" si="215"/>
        <v>8735.4549999999999</v>
      </c>
      <c r="AK691" s="117">
        <f t="shared" si="216"/>
        <v>4.811438344092181E-2</v>
      </c>
      <c r="AL691" s="67">
        <v>1492</v>
      </c>
      <c r="AM691" s="100">
        <f t="shared" si="217"/>
        <v>0.82178501399017378</v>
      </c>
    </row>
    <row r="692" spans="1:39">
      <c r="A692" s="11">
        <v>2013</v>
      </c>
      <c r="B692" s="141">
        <v>41</v>
      </c>
      <c r="C692">
        <v>2</v>
      </c>
      <c r="D692">
        <f t="shared" si="207"/>
        <v>24</v>
      </c>
      <c r="E692" s="131">
        <f t="shared" si="208"/>
        <v>0.96</v>
      </c>
      <c r="F692">
        <v>12</v>
      </c>
      <c r="G692" s="126">
        <f t="shared" si="209"/>
        <v>24</v>
      </c>
      <c r="H692" s="129">
        <f t="shared" si="210"/>
        <v>0.68571428571428572</v>
      </c>
      <c r="I692">
        <v>2</v>
      </c>
      <c r="J692" s="126">
        <f t="shared" si="211"/>
        <v>18</v>
      </c>
      <c r="K692" s="99">
        <f t="shared" si="212"/>
        <v>0.94736842105263153</v>
      </c>
      <c r="L692" s="97">
        <f>(E692+K692)/2</f>
        <v>0.95368421052631569</v>
      </c>
      <c r="M692" s="119">
        <v>0</v>
      </c>
      <c r="N692" s="70">
        <v>0</v>
      </c>
      <c r="O692" s="71">
        <v>0</v>
      </c>
      <c r="P692" s="71">
        <v>0</v>
      </c>
      <c r="Q692" s="89" t="str">
        <f t="shared" si="218"/>
        <v>000</v>
      </c>
      <c r="R692" s="89">
        <v>0</v>
      </c>
      <c r="S692" s="89">
        <f t="shared" si="219"/>
        <v>0</v>
      </c>
      <c r="T692" s="89">
        <f t="shared" si="220"/>
        <v>1</v>
      </c>
      <c r="U692" s="89">
        <f t="shared" si="221"/>
        <v>0</v>
      </c>
      <c r="V692" s="89">
        <f t="shared" si="226"/>
        <v>0</v>
      </c>
      <c r="W692" s="89">
        <f t="shared" si="222"/>
        <v>0</v>
      </c>
      <c r="X692" s="89">
        <f t="shared" si="214"/>
        <v>0</v>
      </c>
      <c r="Y692" s="71">
        <v>4.4000000000000004</v>
      </c>
      <c r="Z692" s="85">
        <v>44630</v>
      </c>
      <c r="AA692">
        <v>1</v>
      </c>
      <c r="AB692" s="71">
        <v>0</v>
      </c>
      <c r="AC692" s="71">
        <v>1</v>
      </c>
      <c r="AD692" s="93">
        <v>3425.424</v>
      </c>
      <c r="AE692" s="79">
        <v>844922</v>
      </c>
      <c r="AF692" s="67">
        <v>44560</v>
      </c>
      <c r="AG692" s="83">
        <v>8</v>
      </c>
      <c r="AH692" s="83">
        <v>8</v>
      </c>
      <c r="AI692" s="94" t="s">
        <v>408</v>
      </c>
      <c r="AJ692" s="93">
        <f t="shared" si="215"/>
        <v>1533.5730000000001</v>
      </c>
      <c r="AK692" s="117">
        <f t="shared" si="216"/>
        <v>3.4415911131059247E-2</v>
      </c>
      <c r="AL692" s="67">
        <v>5444</v>
      </c>
      <c r="AM692" s="100">
        <f t="shared" si="217"/>
        <v>12.217235188509875</v>
      </c>
    </row>
    <row r="693" spans="1:39">
      <c r="A693" s="11">
        <v>2013</v>
      </c>
      <c r="B693" s="141">
        <v>42</v>
      </c>
      <c r="C693">
        <v>2</v>
      </c>
      <c r="D693">
        <f t="shared" si="207"/>
        <v>24</v>
      </c>
      <c r="E693" s="131">
        <f t="shared" si="208"/>
        <v>0.96</v>
      </c>
      <c r="F693">
        <v>1</v>
      </c>
      <c r="G693" s="126">
        <f t="shared" si="209"/>
        <v>35</v>
      </c>
      <c r="H693" s="129">
        <f t="shared" si="210"/>
        <v>1</v>
      </c>
      <c r="I693">
        <v>1</v>
      </c>
      <c r="J693" s="126">
        <f t="shared" si="211"/>
        <v>19</v>
      </c>
      <c r="K693" s="99">
        <f t="shared" si="212"/>
        <v>1</v>
      </c>
      <c r="L693" s="97">
        <f t="shared" ref="L693:L700" si="228">(E693+H693+K693)/3</f>
        <v>0.98666666666666669</v>
      </c>
      <c r="M693" s="119">
        <v>0</v>
      </c>
      <c r="N693" s="70">
        <v>0</v>
      </c>
      <c r="O693" s="71">
        <v>0</v>
      </c>
      <c r="P693" s="71">
        <v>0</v>
      </c>
      <c r="Q693" s="89" t="str">
        <f t="shared" si="218"/>
        <v>000</v>
      </c>
      <c r="R693" s="89">
        <v>0</v>
      </c>
      <c r="S693" s="89">
        <f t="shared" si="219"/>
        <v>0</v>
      </c>
      <c r="T693" s="89">
        <f t="shared" si="220"/>
        <v>1</v>
      </c>
      <c r="U693" s="89">
        <f t="shared" si="221"/>
        <v>0</v>
      </c>
      <c r="V693" s="89">
        <f t="shared" si="226"/>
        <v>0</v>
      </c>
      <c r="W693" s="89">
        <f t="shared" si="222"/>
        <v>0</v>
      </c>
      <c r="X693" s="89">
        <f t="shared" si="214"/>
        <v>0</v>
      </c>
      <c r="Y693" s="71">
        <v>7.7</v>
      </c>
      <c r="Z693" s="85">
        <v>38814</v>
      </c>
      <c r="AA693">
        <v>1</v>
      </c>
      <c r="AB693" s="71">
        <v>0</v>
      </c>
      <c r="AC693" s="71">
        <v>1</v>
      </c>
      <c r="AD693" s="93">
        <v>6191.9549999999999</v>
      </c>
      <c r="AE693" s="79">
        <v>6494821</v>
      </c>
      <c r="AF693" s="67">
        <v>288012</v>
      </c>
      <c r="AG693" s="83">
        <v>0</v>
      </c>
      <c r="AH693" s="83">
        <v>0</v>
      </c>
      <c r="AI693" s="94" t="s">
        <v>409</v>
      </c>
      <c r="AJ693" s="93">
        <f t="shared" si="215"/>
        <v>11727.736000000001</v>
      </c>
      <c r="AK693" s="117">
        <f t="shared" si="216"/>
        <v>4.0719608905184508E-2</v>
      </c>
      <c r="AL693" s="67">
        <v>2268</v>
      </c>
      <c r="AM693" s="100">
        <f t="shared" si="217"/>
        <v>0.78746718886713052</v>
      </c>
    </row>
    <row r="694" spans="1:39">
      <c r="A694" s="11">
        <v>2013</v>
      </c>
      <c r="B694" s="141">
        <v>43</v>
      </c>
      <c r="C694">
        <v>1</v>
      </c>
      <c r="D694">
        <f t="shared" si="207"/>
        <v>25</v>
      </c>
      <c r="E694" s="131">
        <f t="shared" si="208"/>
        <v>1</v>
      </c>
      <c r="F694">
        <v>1</v>
      </c>
      <c r="G694" s="126">
        <f t="shared" si="209"/>
        <v>35</v>
      </c>
      <c r="H694" s="129">
        <f t="shared" si="210"/>
        <v>1</v>
      </c>
      <c r="I694">
        <v>1</v>
      </c>
      <c r="J694" s="126">
        <f t="shared" si="211"/>
        <v>19</v>
      </c>
      <c r="K694" s="99">
        <f t="shared" si="212"/>
        <v>1</v>
      </c>
      <c r="L694" s="97">
        <f t="shared" si="228"/>
        <v>1</v>
      </c>
      <c r="M694" s="119">
        <v>0</v>
      </c>
      <c r="N694" s="70">
        <v>0</v>
      </c>
      <c r="O694" s="71">
        <v>0</v>
      </c>
      <c r="P694" s="71">
        <v>0</v>
      </c>
      <c r="Q694" s="89" t="str">
        <f t="shared" si="218"/>
        <v>000</v>
      </c>
      <c r="R694" s="89">
        <v>0</v>
      </c>
      <c r="S694" s="89">
        <f t="shared" si="219"/>
        <v>0</v>
      </c>
      <c r="T694" s="89">
        <f t="shared" si="220"/>
        <v>1</v>
      </c>
      <c r="U694" s="89">
        <f t="shared" si="221"/>
        <v>0</v>
      </c>
      <c r="V694" s="89">
        <f t="shared" si="226"/>
        <v>0</v>
      </c>
      <c r="W694" s="89">
        <f t="shared" si="222"/>
        <v>0</v>
      </c>
      <c r="X694" s="89">
        <f t="shared" si="214"/>
        <v>0</v>
      </c>
      <c r="Y694" s="71">
        <v>6.3</v>
      </c>
      <c r="Z694" s="85">
        <v>43399</v>
      </c>
      <c r="AA694">
        <v>1</v>
      </c>
      <c r="AB694" s="71">
        <v>0</v>
      </c>
      <c r="AC694" s="71">
        <v>1</v>
      </c>
      <c r="AD694" s="93">
        <v>39624.671999999999</v>
      </c>
      <c r="AE694" s="79">
        <v>26473525</v>
      </c>
      <c r="AF694" s="67">
        <v>1536472</v>
      </c>
      <c r="AG694" s="83">
        <v>0</v>
      </c>
      <c r="AH694" s="83">
        <v>0</v>
      </c>
      <c r="AI694" s="94" t="s">
        <v>410</v>
      </c>
      <c r="AJ694" s="93">
        <f t="shared" si="215"/>
        <v>51801.01</v>
      </c>
      <c r="AK694" s="117">
        <f t="shared" si="216"/>
        <v>3.3714255775568969E-2</v>
      </c>
      <c r="AL694" s="67">
        <v>11050</v>
      </c>
      <c r="AM694" s="100">
        <f t="shared" si="217"/>
        <v>0.71918004363242549</v>
      </c>
    </row>
    <row r="695" spans="1:39">
      <c r="A695" s="11">
        <v>2013</v>
      </c>
      <c r="B695" s="141">
        <v>44</v>
      </c>
      <c r="C695">
        <v>1</v>
      </c>
      <c r="D695">
        <f t="shared" si="207"/>
        <v>25</v>
      </c>
      <c r="E695" s="131">
        <f t="shared" si="208"/>
        <v>1</v>
      </c>
      <c r="F695">
        <v>1</v>
      </c>
      <c r="G695" s="126">
        <f t="shared" si="209"/>
        <v>35</v>
      </c>
      <c r="H695" s="129">
        <f t="shared" si="210"/>
        <v>1</v>
      </c>
      <c r="I695">
        <v>1</v>
      </c>
      <c r="J695" s="126">
        <f t="shared" si="211"/>
        <v>19</v>
      </c>
      <c r="K695" s="99">
        <f t="shared" si="212"/>
        <v>1</v>
      </c>
      <c r="L695" s="97">
        <f t="shared" si="228"/>
        <v>1</v>
      </c>
      <c r="M695" s="119">
        <v>0</v>
      </c>
      <c r="N695" s="70">
        <v>0</v>
      </c>
      <c r="O695" s="71">
        <v>0</v>
      </c>
      <c r="P695" s="71">
        <v>0</v>
      </c>
      <c r="Q695" s="89" t="str">
        <f t="shared" si="218"/>
        <v>000</v>
      </c>
      <c r="R695" s="89">
        <v>0</v>
      </c>
      <c r="S695" s="89">
        <f t="shared" si="219"/>
        <v>0</v>
      </c>
      <c r="T695" s="89">
        <f t="shared" si="220"/>
        <v>1</v>
      </c>
      <c r="U695" s="89">
        <f t="shared" si="221"/>
        <v>0</v>
      </c>
      <c r="V695" s="89">
        <f t="shared" si="226"/>
        <v>0</v>
      </c>
      <c r="W695" s="89">
        <f t="shared" si="222"/>
        <v>0</v>
      </c>
      <c r="X695" s="89">
        <f t="shared" si="214"/>
        <v>0</v>
      </c>
      <c r="Y695" s="71">
        <v>5.4</v>
      </c>
      <c r="Z695" s="85">
        <v>36058</v>
      </c>
      <c r="AA695">
        <v>1</v>
      </c>
      <c r="AB695" s="71">
        <v>0</v>
      </c>
      <c r="AC695" s="71">
        <v>1</v>
      </c>
      <c r="AD695" s="93">
        <v>7049.5519999999997</v>
      </c>
      <c r="AE695" s="79">
        <v>2902663</v>
      </c>
      <c r="AF695" s="67">
        <v>133274</v>
      </c>
      <c r="AG695" s="83">
        <v>0</v>
      </c>
      <c r="AH695" s="83">
        <v>0</v>
      </c>
      <c r="AI695" s="94" t="s">
        <v>411</v>
      </c>
      <c r="AJ695" s="93">
        <f t="shared" si="215"/>
        <v>6294.473</v>
      </c>
      <c r="AK695" s="117">
        <f t="shared" si="216"/>
        <v>4.7229564656272038E-2</v>
      </c>
      <c r="AL695" s="67">
        <v>853</v>
      </c>
      <c r="AM695" s="100">
        <f t="shared" si="217"/>
        <v>0.64003481549289432</v>
      </c>
    </row>
    <row r="696" spans="1:39">
      <c r="A696" s="11">
        <v>2013</v>
      </c>
      <c r="B696" s="141">
        <v>45</v>
      </c>
      <c r="C696">
        <v>2</v>
      </c>
      <c r="D696">
        <f t="shared" si="207"/>
        <v>24</v>
      </c>
      <c r="E696" s="131">
        <f t="shared" si="208"/>
        <v>0.96</v>
      </c>
      <c r="F696">
        <v>1</v>
      </c>
      <c r="G696" s="126">
        <f t="shared" si="209"/>
        <v>35</v>
      </c>
      <c r="H696" s="129">
        <f t="shared" si="210"/>
        <v>1</v>
      </c>
      <c r="I696">
        <v>1</v>
      </c>
      <c r="J696" s="126">
        <f t="shared" si="211"/>
        <v>19</v>
      </c>
      <c r="K696" s="99">
        <f t="shared" si="212"/>
        <v>1</v>
      </c>
      <c r="L696" s="97">
        <f t="shared" si="228"/>
        <v>0.98666666666666669</v>
      </c>
      <c r="M696" s="119">
        <v>0</v>
      </c>
      <c r="N696" s="70">
        <v>1</v>
      </c>
      <c r="O696" s="71">
        <v>1</v>
      </c>
      <c r="P696" s="71">
        <v>1</v>
      </c>
      <c r="Q696" s="89" t="str">
        <f t="shared" si="218"/>
        <v>111</v>
      </c>
      <c r="R696" s="89">
        <v>1</v>
      </c>
      <c r="S696" s="89">
        <f t="shared" si="219"/>
        <v>1</v>
      </c>
      <c r="T696" s="89">
        <f t="shared" si="220"/>
        <v>0</v>
      </c>
      <c r="U696" s="89">
        <f t="shared" si="221"/>
        <v>0</v>
      </c>
      <c r="V696" s="89">
        <f t="shared" si="226"/>
        <v>0</v>
      </c>
      <c r="W696" s="89">
        <f t="shared" si="222"/>
        <v>0</v>
      </c>
      <c r="X696" s="89">
        <f t="shared" si="214"/>
        <v>0</v>
      </c>
      <c r="Y696" s="71">
        <v>4.7</v>
      </c>
      <c r="Z696" s="85">
        <v>45592</v>
      </c>
      <c r="AA696">
        <v>1</v>
      </c>
      <c r="AB696" s="71">
        <v>0</v>
      </c>
      <c r="AC696" s="71">
        <v>1</v>
      </c>
      <c r="AD696" s="93">
        <v>3330.2379999999998</v>
      </c>
      <c r="AE696" s="79">
        <v>627140</v>
      </c>
      <c r="AF696" s="67">
        <v>28690</v>
      </c>
      <c r="AG696" s="83">
        <v>0</v>
      </c>
      <c r="AH696" s="83">
        <v>0</v>
      </c>
      <c r="AI696" s="94" t="s">
        <v>412</v>
      </c>
      <c r="AJ696" s="93">
        <f t="shared" si="215"/>
        <v>2850.183</v>
      </c>
      <c r="AK696" s="117">
        <f t="shared" si="216"/>
        <v>9.9344126873475075E-2</v>
      </c>
      <c r="AL696" s="67">
        <v>442</v>
      </c>
      <c r="AM696" s="100">
        <f t="shared" si="217"/>
        <v>1.5406064830951551</v>
      </c>
    </row>
    <row r="697" spans="1:39">
      <c r="A697" s="11">
        <v>2013</v>
      </c>
      <c r="B697" s="141">
        <v>46</v>
      </c>
      <c r="C697">
        <v>1</v>
      </c>
      <c r="D697">
        <f t="shared" si="207"/>
        <v>25</v>
      </c>
      <c r="E697" s="131">
        <f t="shared" si="208"/>
        <v>1</v>
      </c>
      <c r="F697">
        <v>1</v>
      </c>
      <c r="G697" s="126">
        <f t="shared" si="209"/>
        <v>35</v>
      </c>
      <c r="H697" s="129">
        <f t="shared" si="210"/>
        <v>1</v>
      </c>
      <c r="I697">
        <v>1</v>
      </c>
      <c r="J697" s="126">
        <f t="shared" si="211"/>
        <v>19</v>
      </c>
      <c r="K697" s="99">
        <f t="shared" si="212"/>
        <v>1</v>
      </c>
      <c r="L697" s="97">
        <f t="shared" si="228"/>
        <v>1</v>
      </c>
      <c r="M697" s="119">
        <v>0</v>
      </c>
      <c r="N697" s="70">
        <v>0</v>
      </c>
      <c r="O697" s="71">
        <v>0</v>
      </c>
      <c r="P697" s="71">
        <v>2</v>
      </c>
      <c r="Q697" s="89" t="str">
        <f t="shared" si="218"/>
        <v>002</v>
      </c>
      <c r="R697" s="89">
        <v>2</v>
      </c>
      <c r="S697" s="89">
        <f t="shared" si="219"/>
        <v>0</v>
      </c>
      <c r="T697" s="89">
        <f t="shared" si="220"/>
        <v>0</v>
      </c>
      <c r="U697" s="89">
        <f t="shared" si="221"/>
        <v>0</v>
      </c>
      <c r="V697" s="89">
        <v>1</v>
      </c>
      <c r="W697" s="89">
        <f t="shared" si="222"/>
        <v>0</v>
      </c>
      <c r="X697" s="89">
        <f t="shared" si="214"/>
        <v>1</v>
      </c>
      <c r="Y697" s="71">
        <v>5.6</v>
      </c>
      <c r="Z697" s="85">
        <v>48490</v>
      </c>
      <c r="AA697">
        <v>1</v>
      </c>
      <c r="AB697" s="71">
        <v>0</v>
      </c>
      <c r="AC697" s="71">
        <v>1</v>
      </c>
      <c r="AD697" s="93">
        <v>28022.655999999999</v>
      </c>
      <c r="AE697" s="79">
        <v>8262692</v>
      </c>
      <c r="AF697" s="67">
        <v>449235</v>
      </c>
      <c r="AG697" s="83">
        <v>0</v>
      </c>
      <c r="AH697" s="83">
        <v>0</v>
      </c>
      <c r="AI697" s="94" t="s">
        <v>413</v>
      </c>
      <c r="AJ697" s="93">
        <f t="shared" si="215"/>
        <v>19186.583999999999</v>
      </c>
      <c r="AK697" s="117">
        <f t="shared" si="216"/>
        <v>4.2709459414337708E-2</v>
      </c>
      <c r="AL697" s="67">
        <v>1870</v>
      </c>
      <c r="AM697" s="100">
        <f t="shared" si="217"/>
        <v>0.41626320300065672</v>
      </c>
    </row>
    <row r="698" spans="1:39">
      <c r="A698" s="11">
        <v>2013</v>
      </c>
      <c r="B698" s="141">
        <v>47</v>
      </c>
      <c r="C698">
        <v>2</v>
      </c>
      <c r="D698">
        <f t="shared" si="207"/>
        <v>24</v>
      </c>
      <c r="E698" s="131">
        <f t="shared" si="208"/>
        <v>0.96</v>
      </c>
      <c r="F698">
        <v>2</v>
      </c>
      <c r="G698" s="126">
        <f t="shared" si="209"/>
        <v>34</v>
      </c>
      <c r="H698" s="129">
        <f t="shared" si="210"/>
        <v>0.97142857142857142</v>
      </c>
      <c r="I698">
        <v>2</v>
      </c>
      <c r="J698" s="126">
        <f t="shared" si="211"/>
        <v>18</v>
      </c>
      <c r="K698" s="99">
        <f t="shared" si="212"/>
        <v>0.94736842105263153</v>
      </c>
      <c r="L698" s="97">
        <f t="shared" si="228"/>
        <v>0.95959899749373434</v>
      </c>
      <c r="M698" s="119">
        <v>0</v>
      </c>
      <c r="N698" s="70">
        <v>1</v>
      </c>
      <c r="O698" s="71">
        <v>1</v>
      </c>
      <c r="P698" s="71">
        <v>1</v>
      </c>
      <c r="Q698" s="89" t="str">
        <f t="shared" si="218"/>
        <v>111</v>
      </c>
      <c r="R698" s="89">
        <v>1</v>
      </c>
      <c r="S698" s="89">
        <f t="shared" si="219"/>
        <v>1</v>
      </c>
      <c r="T698" s="89">
        <f t="shared" si="220"/>
        <v>0</v>
      </c>
      <c r="U698" s="89">
        <f t="shared" si="221"/>
        <v>0</v>
      </c>
      <c r="V698" s="89">
        <f t="shared" ref="V698:V715" si="229">IF(Q698="011",1,0)</f>
        <v>0</v>
      </c>
      <c r="W698" s="89">
        <f t="shared" si="222"/>
        <v>0</v>
      </c>
      <c r="X698" s="89">
        <f t="shared" si="214"/>
        <v>0</v>
      </c>
      <c r="Y698" s="71">
        <v>7.5</v>
      </c>
      <c r="Z698" s="85">
        <v>47814</v>
      </c>
      <c r="AA698">
        <v>1</v>
      </c>
      <c r="AB698" s="71">
        <v>0</v>
      </c>
      <c r="AC698" s="71">
        <v>1</v>
      </c>
      <c r="AD698" s="93">
        <v>30474.332999999999</v>
      </c>
      <c r="AE698" s="79">
        <v>6968006</v>
      </c>
      <c r="AF698" s="67">
        <v>405561</v>
      </c>
      <c r="AG698" s="83">
        <v>0</v>
      </c>
      <c r="AH698" s="83">
        <v>0</v>
      </c>
      <c r="AI698" s="94" t="s">
        <v>414</v>
      </c>
      <c r="AJ698" s="93">
        <f t="shared" si="215"/>
        <v>18787.187000000002</v>
      </c>
      <c r="AK698" s="117">
        <f t="shared" si="216"/>
        <v>4.6323948801783213E-2</v>
      </c>
      <c r="AL698" s="67">
        <v>7558</v>
      </c>
      <c r="AM698" s="100">
        <f t="shared" si="217"/>
        <v>1.8635914202795634</v>
      </c>
    </row>
    <row r="699" spans="1:39">
      <c r="A699" s="11">
        <v>2013</v>
      </c>
      <c r="B699" s="141">
        <v>48</v>
      </c>
      <c r="C699">
        <v>3</v>
      </c>
      <c r="D699">
        <f t="shared" si="207"/>
        <v>23</v>
      </c>
      <c r="E699" s="131">
        <f t="shared" si="208"/>
        <v>0.92</v>
      </c>
      <c r="F699">
        <v>2</v>
      </c>
      <c r="G699" s="126">
        <f t="shared" si="209"/>
        <v>34</v>
      </c>
      <c r="H699" s="129">
        <f t="shared" si="210"/>
        <v>0.97142857142857142</v>
      </c>
      <c r="I699">
        <v>2</v>
      </c>
      <c r="J699" s="126">
        <f t="shared" si="211"/>
        <v>18</v>
      </c>
      <c r="K699" s="99">
        <f t="shared" si="212"/>
        <v>0.94736842105263153</v>
      </c>
      <c r="L699" s="97">
        <f t="shared" si="228"/>
        <v>0.94626566416040092</v>
      </c>
      <c r="M699" s="119">
        <v>0</v>
      </c>
      <c r="N699" s="70">
        <v>1</v>
      </c>
      <c r="O699" s="71">
        <v>1</v>
      </c>
      <c r="P699" s="71">
        <v>1</v>
      </c>
      <c r="Q699" s="89" t="str">
        <f t="shared" si="218"/>
        <v>111</v>
      </c>
      <c r="R699" s="89">
        <v>1</v>
      </c>
      <c r="S699" s="89">
        <f t="shared" si="219"/>
        <v>1</v>
      </c>
      <c r="T699" s="89">
        <f t="shared" si="220"/>
        <v>0</v>
      </c>
      <c r="U699" s="89">
        <f t="shared" si="221"/>
        <v>0</v>
      </c>
      <c r="V699" s="89">
        <f t="shared" si="229"/>
        <v>0</v>
      </c>
      <c r="W699" s="89">
        <f t="shared" si="222"/>
        <v>0</v>
      </c>
      <c r="X699" s="89">
        <f t="shared" si="214"/>
        <v>0</v>
      </c>
      <c r="Y699" s="71">
        <v>7.4</v>
      </c>
      <c r="Z699" s="85">
        <v>34646</v>
      </c>
      <c r="AA699">
        <v>1</v>
      </c>
      <c r="AB699" s="71">
        <v>0</v>
      </c>
      <c r="AC699" s="71">
        <v>1</v>
      </c>
      <c r="AD699" s="93">
        <v>7355.63</v>
      </c>
      <c r="AE699" s="79">
        <v>1853231</v>
      </c>
      <c r="AF699" s="67">
        <v>72082</v>
      </c>
      <c r="AG699" s="83">
        <v>0</v>
      </c>
      <c r="AH699" s="83">
        <v>0</v>
      </c>
      <c r="AI699" s="94" t="s">
        <v>415</v>
      </c>
      <c r="AJ699" s="93">
        <f t="shared" si="215"/>
        <v>5389.9520000000002</v>
      </c>
      <c r="AK699" s="117">
        <f t="shared" si="216"/>
        <v>7.4775283704669682E-2</v>
      </c>
      <c r="AL699" s="67">
        <v>335</v>
      </c>
      <c r="AM699" s="100">
        <f t="shared" si="217"/>
        <v>0.46474848089675652</v>
      </c>
    </row>
    <row r="700" spans="1:39">
      <c r="A700" s="11">
        <v>2013</v>
      </c>
      <c r="B700" s="141">
        <v>49</v>
      </c>
      <c r="C700">
        <v>3</v>
      </c>
      <c r="D700">
        <f t="shared" si="207"/>
        <v>23</v>
      </c>
      <c r="E700" s="131">
        <f t="shared" si="208"/>
        <v>0.92</v>
      </c>
      <c r="F700">
        <v>3</v>
      </c>
      <c r="G700" s="126">
        <f t="shared" si="209"/>
        <v>33</v>
      </c>
      <c r="H700" s="129">
        <f t="shared" si="210"/>
        <v>0.94285714285714284</v>
      </c>
      <c r="I700">
        <v>3</v>
      </c>
      <c r="J700" s="126">
        <f t="shared" si="211"/>
        <v>17</v>
      </c>
      <c r="K700" s="99">
        <f t="shared" si="212"/>
        <v>0.89473684210526316</v>
      </c>
      <c r="L700" s="97">
        <f t="shared" si="228"/>
        <v>0.91919799498746879</v>
      </c>
      <c r="M700" s="119">
        <v>0</v>
      </c>
      <c r="N700" s="70">
        <v>0</v>
      </c>
      <c r="O700" s="71">
        <v>0</v>
      </c>
      <c r="P700" s="71">
        <v>0</v>
      </c>
      <c r="Q700" s="89" t="str">
        <f t="shared" si="218"/>
        <v>000</v>
      </c>
      <c r="R700" s="89">
        <v>0</v>
      </c>
      <c r="S700" s="89">
        <f t="shared" si="219"/>
        <v>0</v>
      </c>
      <c r="T700" s="89">
        <f t="shared" si="220"/>
        <v>1</v>
      </c>
      <c r="U700" s="89">
        <f t="shared" si="221"/>
        <v>0</v>
      </c>
      <c r="V700" s="89">
        <f t="shared" si="229"/>
        <v>0</v>
      </c>
      <c r="W700" s="89">
        <f t="shared" si="222"/>
        <v>0</v>
      </c>
      <c r="X700" s="89">
        <f t="shared" si="214"/>
        <v>0</v>
      </c>
      <c r="Y700" s="71">
        <v>7</v>
      </c>
      <c r="Z700" s="85">
        <v>42728</v>
      </c>
      <c r="AA700">
        <v>1</v>
      </c>
      <c r="AB700" s="71">
        <v>0</v>
      </c>
      <c r="AC700" s="71">
        <v>1</v>
      </c>
      <c r="AD700" s="93">
        <v>23187.772000000001</v>
      </c>
      <c r="AE700" s="79">
        <v>5742854</v>
      </c>
      <c r="AF700" s="67">
        <v>281569</v>
      </c>
      <c r="AG700" s="83">
        <v>0</v>
      </c>
      <c r="AH700" s="83">
        <v>0</v>
      </c>
      <c r="AI700" s="94" t="s">
        <v>416</v>
      </c>
      <c r="AJ700" s="93">
        <f t="shared" si="215"/>
        <v>16513.691999999999</v>
      </c>
      <c r="AK700" s="117">
        <f t="shared" si="216"/>
        <v>5.8648828528708771E-2</v>
      </c>
      <c r="AL700" s="67">
        <v>5679</v>
      </c>
      <c r="AM700" s="100">
        <f t="shared" si="217"/>
        <v>2.0169123731660803</v>
      </c>
    </row>
    <row r="701" spans="1:39" s="20" customFormat="1" ht="16" thickBot="1">
      <c r="A701" s="18">
        <v>2013</v>
      </c>
      <c r="B701" s="142">
        <v>50</v>
      </c>
      <c r="C701" s="20">
        <v>1</v>
      </c>
      <c r="D701" s="20">
        <f t="shared" si="207"/>
        <v>25</v>
      </c>
      <c r="E701" s="138">
        <f t="shared" si="208"/>
        <v>1</v>
      </c>
      <c r="F701" s="20">
        <v>12</v>
      </c>
      <c r="G701" s="20">
        <f t="shared" si="209"/>
        <v>24</v>
      </c>
      <c r="H701" s="139">
        <f t="shared" si="210"/>
        <v>0.68571428571428572</v>
      </c>
      <c r="I701" s="20">
        <v>12</v>
      </c>
      <c r="J701" s="20">
        <f t="shared" si="211"/>
        <v>8</v>
      </c>
      <c r="K701" s="105">
        <f t="shared" si="212"/>
        <v>0.42105263157894735</v>
      </c>
      <c r="L701" s="106">
        <f>E701</f>
        <v>1</v>
      </c>
      <c r="M701" s="140">
        <v>0</v>
      </c>
      <c r="N701" s="20">
        <v>0</v>
      </c>
      <c r="O701" s="20">
        <v>0</v>
      </c>
      <c r="P701" s="20">
        <v>0</v>
      </c>
      <c r="Q701" s="72" t="str">
        <f t="shared" si="218"/>
        <v>000</v>
      </c>
      <c r="R701" s="72">
        <v>0</v>
      </c>
      <c r="S701" s="72">
        <f t="shared" si="219"/>
        <v>0</v>
      </c>
      <c r="T701" s="72">
        <f t="shared" si="220"/>
        <v>1</v>
      </c>
      <c r="U701" s="72">
        <f t="shared" si="221"/>
        <v>0</v>
      </c>
      <c r="V701" s="72">
        <f t="shared" si="229"/>
        <v>0</v>
      </c>
      <c r="W701" s="72">
        <f t="shared" si="222"/>
        <v>0</v>
      </c>
      <c r="X701" s="72">
        <f t="shared" si="214"/>
        <v>0</v>
      </c>
      <c r="Y701" s="20">
        <v>4.9000000000000004</v>
      </c>
      <c r="Z701" s="86">
        <v>52718</v>
      </c>
      <c r="AA701" s="20">
        <v>1</v>
      </c>
      <c r="AB701" s="72">
        <v>0</v>
      </c>
      <c r="AC701" s="72">
        <v>1</v>
      </c>
      <c r="AD701" s="96">
        <v>1020.546</v>
      </c>
      <c r="AE701" s="80">
        <v>582684</v>
      </c>
      <c r="AF701" s="82">
        <v>40968</v>
      </c>
      <c r="AG701" s="84">
        <v>0</v>
      </c>
      <c r="AH701" s="84">
        <v>0</v>
      </c>
      <c r="AI701" s="95" t="s">
        <v>417</v>
      </c>
      <c r="AJ701" s="96">
        <f t="shared" si="215"/>
        <v>2186.0540000000001</v>
      </c>
      <c r="AK701" s="118">
        <f t="shared" si="216"/>
        <v>5.3360037102128492E-2</v>
      </c>
      <c r="AL701" s="68">
        <v>666</v>
      </c>
      <c r="AM701" s="107">
        <f t="shared" si="217"/>
        <v>1.6256590509666082</v>
      </c>
    </row>
    <row r="702" spans="1:39" ht="16" thickTop="1">
      <c r="A702" s="16">
        <v>2014</v>
      </c>
      <c r="B702" s="141">
        <v>1</v>
      </c>
      <c r="C702">
        <v>3</v>
      </c>
      <c r="D702">
        <f t="shared" si="207"/>
        <v>23</v>
      </c>
      <c r="E702" s="131">
        <f t="shared" si="208"/>
        <v>0.92</v>
      </c>
      <c r="F702">
        <v>2</v>
      </c>
      <c r="G702" s="126">
        <f t="shared" si="209"/>
        <v>34</v>
      </c>
      <c r="H702" s="129">
        <f t="shared" si="210"/>
        <v>0.97142857142857142</v>
      </c>
      <c r="I702">
        <v>2</v>
      </c>
      <c r="J702" s="126">
        <f t="shared" si="211"/>
        <v>18</v>
      </c>
      <c r="K702" s="99">
        <f t="shared" si="212"/>
        <v>0.94736842105263153</v>
      </c>
      <c r="L702" s="97">
        <f>(E702+H702+K702)/3</f>
        <v>0.94626566416040092</v>
      </c>
      <c r="M702" s="119">
        <v>0</v>
      </c>
      <c r="N702" s="70">
        <v>0</v>
      </c>
      <c r="O702" s="71">
        <v>0</v>
      </c>
      <c r="P702" s="71">
        <v>0</v>
      </c>
      <c r="Q702" s="89" t="str">
        <f t="shared" si="218"/>
        <v>000</v>
      </c>
      <c r="R702" s="71">
        <v>0</v>
      </c>
      <c r="S702" s="89">
        <f t="shared" si="219"/>
        <v>0</v>
      </c>
      <c r="T702" s="89">
        <f t="shared" si="220"/>
        <v>1</v>
      </c>
      <c r="U702" s="89">
        <f t="shared" si="221"/>
        <v>0</v>
      </c>
      <c r="V702" s="89">
        <f t="shared" si="229"/>
        <v>0</v>
      </c>
      <c r="W702" s="89">
        <f t="shared" si="222"/>
        <v>0</v>
      </c>
      <c r="X702" s="89">
        <f t="shared" si="214"/>
        <v>0</v>
      </c>
      <c r="Y702" s="71">
        <v>6.1</v>
      </c>
      <c r="Z702" s="85">
        <v>36954</v>
      </c>
      <c r="AA702">
        <v>1</v>
      </c>
      <c r="AB702" s="71">
        <v>0</v>
      </c>
      <c r="AC702" s="71">
        <v>1</v>
      </c>
      <c r="AD702" s="93">
        <v>8908</v>
      </c>
      <c r="AE702" s="79">
        <v>4843214</v>
      </c>
      <c r="AF702" s="67">
        <v>194404</v>
      </c>
      <c r="AG702" s="83">
        <v>0</v>
      </c>
      <c r="AH702" s="83">
        <v>0</v>
      </c>
      <c r="AI702" s="94" t="s">
        <v>318</v>
      </c>
      <c r="AJ702" s="93">
        <f t="shared" si="215"/>
        <v>9296.8459999999995</v>
      </c>
      <c r="AK702" s="117">
        <f t="shared" si="216"/>
        <v>4.7822297895105038E-2</v>
      </c>
      <c r="AL702" s="67">
        <v>2911</v>
      </c>
      <c r="AM702" s="100">
        <f t="shared" si="217"/>
        <v>1.4973971728976769</v>
      </c>
    </row>
    <row r="703" spans="1:39">
      <c r="A703" s="11">
        <v>2014</v>
      </c>
      <c r="B703" s="141">
        <v>2</v>
      </c>
      <c r="C703">
        <v>1</v>
      </c>
      <c r="D703">
        <f t="shared" si="207"/>
        <v>25</v>
      </c>
      <c r="E703" s="131">
        <f t="shared" si="208"/>
        <v>1</v>
      </c>
      <c r="F703">
        <v>1</v>
      </c>
      <c r="G703" s="126">
        <f t="shared" si="209"/>
        <v>35</v>
      </c>
      <c r="H703" s="129">
        <f t="shared" si="210"/>
        <v>1</v>
      </c>
      <c r="I703">
        <v>1</v>
      </c>
      <c r="J703" s="126">
        <f t="shared" si="211"/>
        <v>19</v>
      </c>
      <c r="K703" s="99">
        <f t="shared" si="212"/>
        <v>1</v>
      </c>
      <c r="L703" s="97">
        <f>(E703+H703+K703)/3</f>
        <v>1</v>
      </c>
      <c r="M703" s="119">
        <v>0</v>
      </c>
      <c r="N703" s="70">
        <v>2</v>
      </c>
      <c r="O703" s="71">
        <v>0</v>
      </c>
      <c r="P703" s="71">
        <v>0</v>
      </c>
      <c r="Q703" s="89" t="str">
        <f t="shared" si="218"/>
        <v>200</v>
      </c>
      <c r="R703" s="71">
        <v>2</v>
      </c>
      <c r="S703" s="89">
        <f t="shared" si="219"/>
        <v>0</v>
      </c>
      <c r="T703" s="89">
        <f t="shared" si="220"/>
        <v>0</v>
      </c>
      <c r="U703" s="89">
        <f t="shared" si="221"/>
        <v>0</v>
      </c>
      <c r="V703" s="89">
        <f t="shared" si="229"/>
        <v>0</v>
      </c>
      <c r="W703" s="89">
        <f t="shared" si="222"/>
        <v>1</v>
      </c>
      <c r="X703" s="89">
        <f t="shared" si="214"/>
        <v>1</v>
      </c>
      <c r="Y703" s="71">
        <v>6.4</v>
      </c>
      <c r="Z703" s="85">
        <v>54607</v>
      </c>
      <c r="AA703">
        <v>1</v>
      </c>
      <c r="AB703" s="71">
        <v>0</v>
      </c>
      <c r="AC703" s="71">
        <v>1</v>
      </c>
      <c r="AD703" s="93">
        <v>6049</v>
      </c>
      <c r="AE703" s="79">
        <v>736705</v>
      </c>
      <c r="AF703" s="67">
        <v>58267</v>
      </c>
      <c r="AG703" s="83">
        <v>0</v>
      </c>
      <c r="AH703" s="83">
        <v>0</v>
      </c>
      <c r="AI703" s="94" t="s">
        <v>319</v>
      </c>
      <c r="AJ703" s="93">
        <f t="shared" si="215"/>
        <v>3392.87</v>
      </c>
      <c r="AK703" s="117">
        <f t="shared" si="216"/>
        <v>5.8229701203082358E-2</v>
      </c>
      <c r="AL703" s="67">
        <v>606</v>
      </c>
      <c r="AM703" s="100">
        <f t="shared" si="217"/>
        <v>1.040039816705854</v>
      </c>
    </row>
    <row r="704" spans="1:39">
      <c r="A704" s="11">
        <v>2014</v>
      </c>
      <c r="B704" s="141">
        <v>3</v>
      </c>
      <c r="C704">
        <v>4</v>
      </c>
      <c r="D704">
        <f t="shared" si="207"/>
        <v>22</v>
      </c>
      <c r="E704" s="131">
        <f t="shared" si="208"/>
        <v>0.88</v>
      </c>
      <c r="F704">
        <v>4</v>
      </c>
      <c r="G704" s="126">
        <f t="shared" si="209"/>
        <v>32</v>
      </c>
      <c r="H704" s="129">
        <f t="shared" si="210"/>
        <v>0.91428571428571426</v>
      </c>
      <c r="I704">
        <v>12</v>
      </c>
      <c r="J704" s="126">
        <f t="shared" si="211"/>
        <v>8</v>
      </c>
      <c r="K704" s="99">
        <f t="shared" si="212"/>
        <v>0.42105263157894735</v>
      </c>
      <c r="L704" s="97">
        <f>(E704+H704)/2</f>
        <v>0.89714285714285713</v>
      </c>
      <c r="M704" s="119">
        <v>0</v>
      </c>
      <c r="N704" s="70">
        <v>0</v>
      </c>
      <c r="O704" s="71">
        <v>0</v>
      </c>
      <c r="P704" s="71">
        <v>0</v>
      </c>
      <c r="Q704" s="89" t="str">
        <f t="shared" si="218"/>
        <v>000</v>
      </c>
      <c r="R704" s="89">
        <v>0</v>
      </c>
      <c r="S704" s="89">
        <f t="shared" si="219"/>
        <v>0</v>
      </c>
      <c r="T704" s="89">
        <f t="shared" si="220"/>
        <v>1</v>
      </c>
      <c r="U704" s="89">
        <f t="shared" si="221"/>
        <v>0</v>
      </c>
      <c r="V704" s="89">
        <f t="shared" si="229"/>
        <v>0</v>
      </c>
      <c r="W704" s="89">
        <f t="shared" si="222"/>
        <v>0</v>
      </c>
      <c r="X704" s="89">
        <f t="shared" si="214"/>
        <v>0</v>
      </c>
      <c r="Y704" s="71">
        <v>7.5</v>
      </c>
      <c r="Z704" s="85">
        <v>38055</v>
      </c>
      <c r="AA704">
        <v>1</v>
      </c>
      <c r="AB704" s="71">
        <v>0</v>
      </c>
      <c r="AC704" s="71">
        <v>1</v>
      </c>
      <c r="AD704" s="93">
        <v>14316</v>
      </c>
      <c r="AE704" s="79">
        <v>6719993</v>
      </c>
      <c r="AF704" s="67">
        <v>280790</v>
      </c>
      <c r="AG704" s="83">
        <v>8</v>
      </c>
      <c r="AH704" s="83">
        <v>8</v>
      </c>
      <c r="AI704" s="94" t="s">
        <v>320</v>
      </c>
      <c r="AJ704" s="93">
        <f t="shared" si="215"/>
        <v>13424.271000000001</v>
      </c>
      <c r="AK704" s="117">
        <f t="shared" si="216"/>
        <v>4.7808935503401123E-2</v>
      </c>
      <c r="AL704" s="67">
        <v>2349</v>
      </c>
      <c r="AM704" s="100">
        <f t="shared" si="217"/>
        <v>0.83656825385519418</v>
      </c>
    </row>
    <row r="705" spans="1:39">
      <c r="A705" s="11">
        <v>2014</v>
      </c>
      <c r="B705" s="141">
        <v>4</v>
      </c>
      <c r="C705">
        <v>3</v>
      </c>
      <c r="D705">
        <f t="shared" si="207"/>
        <v>23</v>
      </c>
      <c r="E705" s="131">
        <f t="shared" si="208"/>
        <v>0.92</v>
      </c>
      <c r="F705">
        <v>2</v>
      </c>
      <c r="G705" s="126">
        <f t="shared" si="209"/>
        <v>34</v>
      </c>
      <c r="H705" s="129">
        <f t="shared" si="210"/>
        <v>0.97142857142857142</v>
      </c>
      <c r="I705">
        <v>12</v>
      </c>
      <c r="J705" s="126">
        <f t="shared" si="211"/>
        <v>8</v>
      </c>
      <c r="K705" s="99">
        <f t="shared" si="212"/>
        <v>0.42105263157894735</v>
      </c>
      <c r="L705" s="97">
        <f>(E705+H705)/2</f>
        <v>0.94571428571428573</v>
      </c>
      <c r="M705" s="119">
        <v>0</v>
      </c>
      <c r="N705" s="70">
        <v>1</v>
      </c>
      <c r="O705" s="71">
        <v>0</v>
      </c>
      <c r="P705" s="71">
        <v>0</v>
      </c>
      <c r="Q705" s="89" t="str">
        <f t="shared" si="218"/>
        <v>100</v>
      </c>
      <c r="R705" s="89">
        <v>2</v>
      </c>
      <c r="S705" s="89">
        <f t="shared" si="219"/>
        <v>0</v>
      </c>
      <c r="T705" s="89">
        <f t="shared" si="220"/>
        <v>0</v>
      </c>
      <c r="U705" s="89">
        <v>1</v>
      </c>
      <c r="V705" s="89">
        <f t="shared" si="229"/>
        <v>0</v>
      </c>
      <c r="W705" s="89">
        <f t="shared" si="222"/>
        <v>0</v>
      </c>
      <c r="X705" s="89">
        <f t="shared" si="214"/>
        <v>1</v>
      </c>
      <c r="Y705" s="71">
        <v>7.3</v>
      </c>
      <c r="Z705" s="85">
        <v>37581</v>
      </c>
      <c r="AA705">
        <v>1</v>
      </c>
      <c r="AB705" s="71">
        <v>0</v>
      </c>
      <c r="AC705" s="71">
        <v>1</v>
      </c>
      <c r="AD705" s="93">
        <v>4533</v>
      </c>
      <c r="AE705" s="79">
        <v>2966912</v>
      </c>
      <c r="AF705" s="67">
        <v>117922</v>
      </c>
      <c r="AG705" s="83">
        <v>16</v>
      </c>
      <c r="AH705" s="83">
        <v>16</v>
      </c>
      <c r="AI705" s="94" t="s">
        <v>321</v>
      </c>
      <c r="AJ705" s="93">
        <f t="shared" si="215"/>
        <v>8917.3220000000001</v>
      </c>
      <c r="AK705" s="117">
        <f t="shared" si="216"/>
        <v>7.5620511863774359E-2</v>
      </c>
      <c r="AL705" s="67">
        <v>4101</v>
      </c>
      <c r="AM705" s="100">
        <f t="shared" si="217"/>
        <v>3.4777225623717372</v>
      </c>
    </row>
    <row r="706" spans="1:39">
      <c r="A706" s="11">
        <v>2014</v>
      </c>
      <c r="B706" s="141">
        <v>5</v>
      </c>
      <c r="C706">
        <v>6</v>
      </c>
      <c r="D706">
        <f t="shared" ref="D706:D769" si="230">25-(C706-1)</f>
        <v>20</v>
      </c>
      <c r="E706" s="131">
        <f t="shared" si="208"/>
        <v>0.8</v>
      </c>
      <c r="F706">
        <v>4</v>
      </c>
      <c r="G706" s="126">
        <f t="shared" si="209"/>
        <v>32</v>
      </c>
      <c r="H706" s="129">
        <f t="shared" si="210"/>
        <v>0.91428571428571426</v>
      </c>
      <c r="I706">
        <v>6</v>
      </c>
      <c r="J706" s="126">
        <f t="shared" si="211"/>
        <v>14</v>
      </c>
      <c r="K706" s="99">
        <f t="shared" si="212"/>
        <v>0.73684210526315785</v>
      </c>
      <c r="L706" s="97">
        <f>(E706+H706+K706)/3</f>
        <v>0.81704260651629079</v>
      </c>
      <c r="M706" s="119">
        <v>0</v>
      </c>
      <c r="N706" s="70">
        <v>1</v>
      </c>
      <c r="O706" s="71">
        <v>1</v>
      </c>
      <c r="P706" s="71">
        <v>1</v>
      </c>
      <c r="Q706" s="89" t="str">
        <f t="shared" si="218"/>
        <v>111</v>
      </c>
      <c r="R706" s="89">
        <v>1</v>
      </c>
      <c r="S706" s="89">
        <f t="shared" si="219"/>
        <v>1</v>
      </c>
      <c r="T706" s="89">
        <f t="shared" si="220"/>
        <v>0</v>
      </c>
      <c r="U706" s="89">
        <f t="shared" si="221"/>
        <v>0</v>
      </c>
      <c r="V706" s="89">
        <f t="shared" si="229"/>
        <v>0</v>
      </c>
      <c r="W706" s="89">
        <f t="shared" si="222"/>
        <v>0</v>
      </c>
      <c r="X706" s="89">
        <f t="shared" si="214"/>
        <v>0</v>
      </c>
      <c r="Y706" s="71">
        <v>8.1</v>
      </c>
      <c r="Z706" s="85">
        <v>51134</v>
      </c>
      <c r="AA706">
        <v>1</v>
      </c>
      <c r="AB706" s="71">
        <v>0</v>
      </c>
      <c r="AC706" s="71">
        <v>1</v>
      </c>
      <c r="AD706" s="93">
        <v>156808</v>
      </c>
      <c r="AE706" s="79">
        <v>38680810</v>
      </c>
      <c r="AF706" s="67">
        <v>2349338</v>
      </c>
      <c r="AG706" s="83">
        <v>12</v>
      </c>
      <c r="AH706" s="83">
        <v>12</v>
      </c>
      <c r="AI706" s="94" t="s">
        <v>322</v>
      </c>
      <c r="AJ706" s="93">
        <f t="shared" si="215"/>
        <v>138131.69</v>
      </c>
      <c r="AK706" s="117">
        <f t="shared" si="216"/>
        <v>5.8796005513042399E-2</v>
      </c>
      <c r="AL706" s="67">
        <v>38250</v>
      </c>
      <c r="AM706" s="100">
        <f t="shared" si="217"/>
        <v>1.6281182188344119</v>
      </c>
    </row>
    <row r="707" spans="1:39">
      <c r="A707" s="11">
        <v>2014</v>
      </c>
      <c r="B707" s="141">
        <v>6</v>
      </c>
      <c r="C707">
        <v>3</v>
      </c>
      <c r="D707">
        <f t="shared" si="230"/>
        <v>23</v>
      </c>
      <c r="E707" s="131">
        <f t="shared" ref="E707:E770" si="231">D707/25</f>
        <v>0.92</v>
      </c>
      <c r="F707">
        <v>2</v>
      </c>
      <c r="G707" s="126">
        <f t="shared" ref="G707:G770" si="232">35-(F707-1)</f>
        <v>34</v>
      </c>
      <c r="H707" s="129">
        <f t="shared" ref="H707:H770" si="233">G707/35</f>
        <v>0.97142857142857142</v>
      </c>
      <c r="I707">
        <v>12</v>
      </c>
      <c r="J707" s="126">
        <f t="shared" ref="J707:J770" si="234">19-(I707-1)</f>
        <v>8</v>
      </c>
      <c r="K707" s="99">
        <f t="shared" ref="K707:K770" si="235">J707/19</f>
        <v>0.42105263157894735</v>
      </c>
      <c r="L707" s="97">
        <f>(E707+H707)/2</f>
        <v>0.94571428571428573</v>
      </c>
      <c r="M707" s="119">
        <v>0</v>
      </c>
      <c r="N707" s="70">
        <v>1</v>
      </c>
      <c r="O707" s="71">
        <v>1</v>
      </c>
      <c r="P707" s="71">
        <v>1</v>
      </c>
      <c r="Q707" s="89" t="str">
        <f t="shared" si="218"/>
        <v>111</v>
      </c>
      <c r="R707" s="89">
        <v>1</v>
      </c>
      <c r="S707" s="89">
        <f t="shared" si="219"/>
        <v>1</v>
      </c>
      <c r="T707" s="89">
        <f t="shared" si="220"/>
        <v>0</v>
      </c>
      <c r="U707" s="89">
        <f t="shared" si="221"/>
        <v>0</v>
      </c>
      <c r="V707" s="89">
        <f t="shared" si="229"/>
        <v>0</v>
      </c>
      <c r="W707" s="89">
        <f t="shared" si="222"/>
        <v>0</v>
      </c>
      <c r="X707" s="89">
        <f t="shared" ref="X707:X770" si="236">IF(U707+V707+W707=1,1,0)</f>
        <v>0</v>
      </c>
      <c r="Y707" s="71">
        <v>6.1</v>
      </c>
      <c r="Z707" s="85">
        <v>49823</v>
      </c>
      <c r="AA707">
        <v>1</v>
      </c>
      <c r="AB707" s="71">
        <v>0</v>
      </c>
      <c r="AC707" s="71">
        <v>1</v>
      </c>
      <c r="AD707" s="93">
        <v>16929</v>
      </c>
      <c r="AE707" s="79">
        <v>5349648</v>
      </c>
      <c r="AF707" s="67">
        <v>305309</v>
      </c>
      <c r="AG707" s="83">
        <v>8</v>
      </c>
      <c r="AH707" s="83">
        <v>8</v>
      </c>
      <c r="AI707" s="94" t="s">
        <v>323</v>
      </c>
      <c r="AJ707" s="93">
        <f t="shared" ref="AJ707:AJ770" si="237">AI707/1000</f>
        <v>11755.394</v>
      </c>
      <c r="AK707" s="117">
        <f t="shared" ref="AK707:AK770" si="238">AJ707/AF707</f>
        <v>3.8503267181773222E-2</v>
      </c>
      <c r="AL707" s="67">
        <v>2686</v>
      </c>
      <c r="AM707" s="100">
        <f t="shared" ref="AM707:AM770" si="239">(AL707/AF707)*100</f>
        <v>0.87976443537530824</v>
      </c>
    </row>
    <row r="708" spans="1:39">
      <c r="A708" s="11">
        <v>2014</v>
      </c>
      <c r="B708" s="141">
        <v>7</v>
      </c>
      <c r="C708">
        <v>3</v>
      </c>
      <c r="D708">
        <f t="shared" si="230"/>
        <v>23</v>
      </c>
      <c r="E708" s="131">
        <f t="shared" si="231"/>
        <v>0.92</v>
      </c>
      <c r="F708">
        <v>4</v>
      </c>
      <c r="G708" s="126">
        <f t="shared" si="232"/>
        <v>32</v>
      </c>
      <c r="H708" s="129">
        <f t="shared" si="233"/>
        <v>0.91428571428571426</v>
      </c>
      <c r="I708">
        <v>3</v>
      </c>
      <c r="J708" s="126">
        <f t="shared" si="234"/>
        <v>17</v>
      </c>
      <c r="K708" s="99">
        <f t="shared" si="235"/>
        <v>0.89473684210526316</v>
      </c>
      <c r="L708" s="97">
        <f t="shared" ref="L708:L716" si="240">(E708+H708+K708)/3</f>
        <v>0.90967418546365908</v>
      </c>
      <c r="M708" s="119">
        <v>0</v>
      </c>
      <c r="N708" s="70">
        <v>1</v>
      </c>
      <c r="O708" s="71">
        <v>1</v>
      </c>
      <c r="P708" s="71">
        <v>1</v>
      </c>
      <c r="Q708" s="89" t="str">
        <f t="shared" si="218"/>
        <v>111</v>
      </c>
      <c r="R708" s="89">
        <v>1</v>
      </c>
      <c r="S708" s="89">
        <f t="shared" si="219"/>
        <v>1</v>
      </c>
      <c r="T708" s="89">
        <f t="shared" si="220"/>
        <v>0</v>
      </c>
      <c r="U708" s="89">
        <f t="shared" si="221"/>
        <v>0</v>
      </c>
      <c r="V708" s="89">
        <f t="shared" si="229"/>
        <v>0</v>
      </c>
      <c r="W708" s="89">
        <f t="shared" si="222"/>
        <v>0</v>
      </c>
      <c r="X708" s="89">
        <f t="shared" si="236"/>
        <v>0</v>
      </c>
      <c r="Y708" s="71">
        <v>7.2</v>
      </c>
      <c r="Z708" s="85">
        <v>66770</v>
      </c>
      <c r="AA708">
        <v>1</v>
      </c>
      <c r="AB708" s="71">
        <v>0</v>
      </c>
      <c r="AC708" s="71">
        <v>1</v>
      </c>
      <c r="AD708" s="93">
        <v>33230</v>
      </c>
      <c r="AE708" s="79">
        <v>3591873</v>
      </c>
      <c r="AF708" s="67">
        <v>244784</v>
      </c>
      <c r="AG708" s="83">
        <v>0</v>
      </c>
      <c r="AH708" s="83">
        <v>0</v>
      </c>
      <c r="AI708" s="94" t="s">
        <v>324</v>
      </c>
      <c r="AJ708" s="93">
        <f t="shared" si="237"/>
        <v>15937.742</v>
      </c>
      <c r="AK708" s="117">
        <f t="shared" si="238"/>
        <v>6.5109410745800386E-2</v>
      </c>
      <c r="AL708" s="67">
        <v>325</v>
      </c>
      <c r="AM708" s="100">
        <f t="shared" si="239"/>
        <v>0.1327701156938362</v>
      </c>
    </row>
    <row r="709" spans="1:39">
      <c r="A709" s="11">
        <v>2014</v>
      </c>
      <c r="B709" s="141">
        <v>8</v>
      </c>
      <c r="C709">
        <v>1</v>
      </c>
      <c r="D709">
        <f t="shared" si="230"/>
        <v>25</v>
      </c>
      <c r="E709" s="131">
        <f t="shared" si="231"/>
        <v>1</v>
      </c>
      <c r="F709">
        <v>1</v>
      </c>
      <c r="G709" s="126">
        <f t="shared" si="232"/>
        <v>35</v>
      </c>
      <c r="H709" s="129">
        <f t="shared" si="233"/>
        <v>1</v>
      </c>
      <c r="I709">
        <v>1</v>
      </c>
      <c r="J709" s="126">
        <f t="shared" si="234"/>
        <v>19</v>
      </c>
      <c r="K709" s="99">
        <f t="shared" si="235"/>
        <v>1</v>
      </c>
      <c r="L709" s="97">
        <f t="shared" si="240"/>
        <v>1</v>
      </c>
      <c r="M709" s="119">
        <v>0</v>
      </c>
      <c r="N709" s="70">
        <v>1</v>
      </c>
      <c r="O709" s="71">
        <v>1</v>
      </c>
      <c r="P709" s="71">
        <v>1</v>
      </c>
      <c r="Q709" s="89" t="str">
        <f t="shared" ref="Q709:Q772" si="241">N709&amp;O709&amp;P709</f>
        <v>111</v>
      </c>
      <c r="R709" s="89">
        <v>1</v>
      </c>
      <c r="S709" s="89">
        <f t="shared" ref="S709:S772" si="242">IF(Q709="111",1,0)</f>
        <v>1</v>
      </c>
      <c r="T709" s="89">
        <f t="shared" ref="T709:T772" si="243">IF(Q709="000",1,0)</f>
        <v>0</v>
      </c>
      <c r="U709" s="89">
        <f t="shared" ref="U709:U772" si="244">IF(Q709="100""110""101",1,0)</f>
        <v>0</v>
      </c>
      <c r="V709" s="89">
        <f t="shared" si="229"/>
        <v>0</v>
      </c>
      <c r="W709" s="89">
        <f t="shared" ref="W709:W772" si="245">IF(Q709="200",1,0)</f>
        <v>0</v>
      </c>
      <c r="X709" s="89">
        <f t="shared" si="236"/>
        <v>0</v>
      </c>
      <c r="Y709" s="71">
        <v>6.1</v>
      </c>
      <c r="Z709" s="85">
        <v>45333</v>
      </c>
      <c r="AA709">
        <v>1</v>
      </c>
      <c r="AB709" s="71">
        <v>0</v>
      </c>
      <c r="AC709" s="71">
        <v>1</v>
      </c>
      <c r="AD709" s="93">
        <v>5354</v>
      </c>
      <c r="AE709" s="79">
        <v>934948</v>
      </c>
      <c r="AF709" s="67">
        <v>65888</v>
      </c>
      <c r="AG709" s="83">
        <v>0</v>
      </c>
      <c r="AH709" s="83">
        <v>0</v>
      </c>
      <c r="AI709" s="94" t="s">
        <v>325</v>
      </c>
      <c r="AJ709" s="93">
        <f t="shared" si="237"/>
        <v>3176.1689999999999</v>
      </c>
      <c r="AK709" s="117">
        <f t="shared" si="238"/>
        <v>4.8205576129188923E-2</v>
      </c>
      <c r="AL709" s="67">
        <v>651</v>
      </c>
      <c r="AM709" s="100">
        <f t="shared" si="239"/>
        <v>0.98804031083050037</v>
      </c>
    </row>
    <row r="710" spans="1:39">
      <c r="A710" s="11">
        <v>2014</v>
      </c>
      <c r="B710" s="141">
        <v>9</v>
      </c>
      <c r="C710">
        <v>1</v>
      </c>
      <c r="D710">
        <f t="shared" si="230"/>
        <v>25</v>
      </c>
      <c r="E710" s="131">
        <f t="shared" si="231"/>
        <v>1</v>
      </c>
      <c r="F710">
        <v>2</v>
      </c>
      <c r="G710" s="126">
        <f t="shared" si="232"/>
        <v>34</v>
      </c>
      <c r="H710" s="129">
        <f t="shared" si="233"/>
        <v>0.97142857142857142</v>
      </c>
      <c r="I710">
        <v>1</v>
      </c>
      <c r="J710" s="126">
        <f t="shared" si="234"/>
        <v>19</v>
      </c>
      <c r="K710" s="99">
        <f t="shared" si="235"/>
        <v>1</v>
      </c>
      <c r="L710" s="97">
        <f t="shared" si="240"/>
        <v>0.99047619047619051</v>
      </c>
      <c r="M710" s="119">
        <v>0</v>
      </c>
      <c r="N710" s="70">
        <v>0</v>
      </c>
      <c r="O710" s="71">
        <v>0</v>
      </c>
      <c r="P710" s="71">
        <v>0</v>
      </c>
      <c r="Q710" s="89" t="str">
        <f t="shared" si="241"/>
        <v>000</v>
      </c>
      <c r="R710" s="89">
        <v>0</v>
      </c>
      <c r="S710" s="89">
        <f t="shared" si="242"/>
        <v>0</v>
      </c>
      <c r="T710" s="89">
        <f t="shared" si="243"/>
        <v>1</v>
      </c>
      <c r="U710" s="89">
        <f t="shared" si="244"/>
        <v>0</v>
      </c>
      <c r="V710" s="89">
        <f t="shared" si="229"/>
        <v>0</v>
      </c>
      <c r="W710" s="89">
        <f t="shared" si="245"/>
        <v>0</v>
      </c>
      <c r="X710" s="89">
        <f t="shared" si="236"/>
        <v>0</v>
      </c>
      <c r="Y710" s="71">
        <v>6.1</v>
      </c>
      <c r="Z710" s="85">
        <v>42905</v>
      </c>
      <c r="AA710">
        <v>1</v>
      </c>
      <c r="AB710" s="71">
        <v>0</v>
      </c>
      <c r="AC710" s="71">
        <v>1</v>
      </c>
      <c r="AD710" s="94">
        <v>36348</v>
      </c>
      <c r="AE710" s="79">
        <v>19888741</v>
      </c>
      <c r="AF710" s="67">
        <v>832340</v>
      </c>
      <c r="AG710" s="83">
        <v>8</v>
      </c>
      <c r="AH710" s="83">
        <v>8</v>
      </c>
      <c r="AI710" s="94" t="s">
        <v>326</v>
      </c>
      <c r="AJ710" s="93">
        <f t="shared" si="237"/>
        <v>36335.597999999998</v>
      </c>
      <c r="AK710" s="117">
        <f t="shared" si="238"/>
        <v>4.3654754066847677E-2</v>
      </c>
      <c r="AL710" s="67">
        <v>6369</v>
      </c>
      <c r="AM710" s="100">
        <f t="shared" si="239"/>
        <v>0.76519210899392076</v>
      </c>
    </row>
    <row r="711" spans="1:39">
      <c r="A711" s="11">
        <v>2014</v>
      </c>
      <c r="B711" s="141">
        <v>10</v>
      </c>
      <c r="C711">
        <v>1</v>
      </c>
      <c r="D711">
        <f t="shared" si="230"/>
        <v>25</v>
      </c>
      <c r="E711" s="131">
        <f t="shared" si="231"/>
        <v>1</v>
      </c>
      <c r="F711">
        <v>1</v>
      </c>
      <c r="G711" s="126">
        <f t="shared" si="232"/>
        <v>35</v>
      </c>
      <c r="H711" s="129">
        <f t="shared" si="233"/>
        <v>1</v>
      </c>
      <c r="I711">
        <v>1</v>
      </c>
      <c r="J711" s="126">
        <f t="shared" si="234"/>
        <v>19</v>
      </c>
      <c r="K711" s="99">
        <f t="shared" si="235"/>
        <v>1</v>
      </c>
      <c r="L711" s="97">
        <f t="shared" si="240"/>
        <v>1</v>
      </c>
      <c r="M711" s="119">
        <v>0</v>
      </c>
      <c r="N711" s="70">
        <v>0</v>
      </c>
      <c r="O711" s="71">
        <v>0</v>
      </c>
      <c r="P711" s="71">
        <v>0</v>
      </c>
      <c r="Q711" s="89" t="str">
        <f t="shared" si="241"/>
        <v>000</v>
      </c>
      <c r="R711" s="89">
        <v>0</v>
      </c>
      <c r="S711" s="89">
        <f t="shared" si="242"/>
        <v>0</v>
      </c>
      <c r="T711" s="89">
        <f t="shared" si="243"/>
        <v>1</v>
      </c>
      <c r="U711" s="89">
        <f t="shared" si="244"/>
        <v>0</v>
      </c>
      <c r="V711" s="89">
        <f t="shared" si="229"/>
        <v>0</v>
      </c>
      <c r="W711" s="89">
        <f t="shared" si="245"/>
        <v>0</v>
      </c>
      <c r="X711" s="89">
        <f t="shared" si="236"/>
        <v>0</v>
      </c>
      <c r="Y711" s="71">
        <v>7.3</v>
      </c>
      <c r="Z711" s="85">
        <v>38873</v>
      </c>
      <c r="AA711">
        <v>1</v>
      </c>
      <c r="AB711" s="71">
        <v>0</v>
      </c>
      <c r="AC711" s="71">
        <v>1</v>
      </c>
      <c r="AD711" s="94">
        <v>13380</v>
      </c>
      <c r="AE711" s="79">
        <v>10087231</v>
      </c>
      <c r="AF711" s="67">
        <v>477522</v>
      </c>
      <c r="AG711" s="83">
        <v>0</v>
      </c>
      <c r="AH711" s="83">
        <v>0</v>
      </c>
      <c r="AI711" s="94" t="s">
        <v>327</v>
      </c>
      <c r="AJ711" s="93">
        <f t="shared" si="237"/>
        <v>18618.093000000001</v>
      </c>
      <c r="AK711" s="117">
        <f t="shared" si="238"/>
        <v>3.8988974329978512E-2</v>
      </c>
      <c r="AL711" s="67">
        <v>4320</v>
      </c>
      <c r="AM711" s="100">
        <f t="shared" si="239"/>
        <v>0.90467036073730633</v>
      </c>
    </row>
    <row r="712" spans="1:39">
      <c r="A712" s="11">
        <v>2014</v>
      </c>
      <c r="B712" s="141">
        <v>11</v>
      </c>
      <c r="C712">
        <v>3</v>
      </c>
      <c r="D712">
        <f t="shared" si="230"/>
        <v>23</v>
      </c>
      <c r="E712" s="131">
        <f t="shared" si="231"/>
        <v>0.92</v>
      </c>
      <c r="F712">
        <v>2</v>
      </c>
      <c r="G712" s="126">
        <f t="shared" si="232"/>
        <v>34</v>
      </c>
      <c r="H712" s="129">
        <f t="shared" si="233"/>
        <v>0.97142857142857142</v>
      </c>
      <c r="I712">
        <v>3</v>
      </c>
      <c r="J712" s="126">
        <f t="shared" si="234"/>
        <v>17</v>
      </c>
      <c r="K712" s="99">
        <f t="shared" si="235"/>
        <v>0.89473684210526316</v>
      </c>
      <c r="L712" s="97">
        <f t="shared" si="240"/>
        <v>0.92872180451127828</v>
      </c>
      <c r="M712" s="119">
        <v>0</v>
      </c>
      <c r="N712" s="70">
        <v>1</v>
      </c>
      <c r="O712" s="71">
        <v>1</v>
      </c>
      <c r="P712" s="71">
        <v>1</v>
      </c>
      <c r="Q712" s="89" t="str">
        <f t="shared" si="241"/>
        <v>111</v>
      </c>
      <c r="R712" s="89">
        <v>1</v>
      </c>
      <c r="S712" s="89">
        <f t="shared" si="242"/>
        <v>1</v>
      </c>
      <c r="T712" s="89">
        <f t="shared" si="243"/>
        <v>0</v>
      </c>
      <c r="U712" s="89">
        <f t="shared" si="244"/>
        <v>0</v>
      </c>
      <c r="V712" s="89">
        <f t="shared" si="229"/>
        <v>0</v>
      </c>
      <c r="W712" s="89">
        <f t="shared" si="245"/>
        <v>0</v>
      </c>
      <c r="X712" s="89">
        <f t="shared" si="236"/>
        <v>0</v>
      </c>
      <c r="Y712" s="71">
        <v>4.5999999999999996</v>
      </c>
      <c r="Z712" s="85">
        <v>46594</v>
      </c>
      <c r="AA712">
        <v>1</v>
      </c>
      <c r="AB712" s="71">
        <v>0</v>
      </c>
      <c r="AC712" s="71">
        <v>1</v>
      </c>
      <c r="AD712" s="94">
        <v>8427</v>
      </c>
      <c r="AE712" s="79">
        <v>1416349</v>
      </c>
      <c r="AF712" s="67">
        <v>76835</v>
      </c>
      <c r="AG712" s="83">
        <v>0</v>
      </c>
      <c r="AH712" s="83">
        <v>0</v>
      </c>
      <c r="AI712" s="94" t="s">
        <v>328</v>
      </c>
      <c r="AJ712" s="93">
        <f t="shared" si="237"/>
        <v>6052.7950000000001</v>
      </c>
      <c r="AK712" s="117">
        <f t="shared" si="238"/>
        <v>7.8776534131580658E-2</v>
      </c>
      <c r="AL712" s="67">
        <v>419</v>
      </c>
      <c r="AM712" s="100">
        <f t="shared" si="239"/>
        <v>0.54532439643391684</v>
      </c>
    </row>
    <row r="713" spans="1:39">
      <c r="A713" s="11">
        <v>2014</v>
      </c>
      <c r="B713" s="141">
        <v>12</v>
      </c>
      <c r="C713">
        <v>2</v>
      </c>
      <c r="D713">
        <f t="shared" si="230"/>
        <v>24</v>
      </c>
      <c r="E713" s="131">
        <f t="shared" si="231"/>
        <v>0.96</v>
      </c>
      <c r="F713">
        <v>2</v>
      </c>
      <c r="G713" s="126">
        <f t="shared" si="232"/>
        <v>34</v>
      </c>
      <c r="H713" s="129">
        <f t="shared" si="233"/>
        <v>0.97142857142857142</v>
      </c>
      <c r="I713">
        <v>2</v>
      </c>
      <c r="J713" s="126">
        <f t="shared" si="234"/>
        <v>18</v>
      </c>
      <c r="K713" s="99">
        <f t="shared" si="235"/>
        <v>0.94736842105263153</v>
      </c>
      <c r="L713" s="97">
        <f t="shared" si="240"/>
        <v>0.95959899749373434</v>
      </c>
      <c r="M713" s="119">
        <v>0</v>
      </c>
      <c r="N713" s="70">
        <v>0</v>
      </c>
      <c r="O713" s="71">
        <v>0</v>
      </c>
      <c r="P713" s="71">
        <v>0</v>
      </c>
      <c r="Q713" s="89" t="str">
        <f t="shared" si="241"/>
        <v>000</v>
      </c>
      <c r="R713" s="89">
        <v>0</v>
      </c>
      <c r="S713" s="89">
        <f t="shared" si="242"/>
        <v>0</v>
      </c>
      <c r="T713" s="89">
        <f t="shared" si="243"/>
        <v>1</v>
      </c>
      <c r="U713" s="89">
        <f t="shared" si="244"/>
        <v>0</v>
      </c>
      <c r="V713" s="89">
        <f t="shared" si="229"/>
        <v>0</v>
      </c>
      <c r="W713" s="89">
        <f t="shared" si="245"/>
        <v>0</v>
      </c>
      <c r="X713" s="89">
        <f t="shared" si="236"/>
        <v>0</v>
      </c>
      <c r="Y713" s="71">
        <v>5.4</v>
      </c>
      <c r="Z713" s="85">
        <v>37182</v>
      </c>
      <c r="AA713">
        <v>1</v>
      </c>
      <c r="AB713" s="71">
        <v>0</v>
      </c>
      <c r="AC713" s="71">
        <v>1</v>
      </c>
      <c r="AD713" s="94">
        <v>3606</v>
      </c>
      <c r="AE713" s="79">
        <v>1633532</v>
      </c>
      <c r="AF713" s="67">
        <v>63272</v>
      </c>
      <c r="AG713" s="83">
        <v>0</v>
      </c>
      <c r="AH713" s="83">
        <v>0</v>
      </c>
      <c r="AI713" s="94" t="s">
        <v>329</v>
      </c>
      <c r="AJ713" s="93">
        <f t="shared" si="237"/>
        <v>3669.2220000000002</v>
      </c>
      <c r="AK713" s="117">
        <f t="shared" si="238"/>
        <v>5.7991244152231641E-2</v>
      </c>
      <c r="AL713" s="67">
        <v>4158</v>
      </c>
      <c r="AM713" s="100">
        <f t="shared" si="239"/>
        <v>6.5716272600834484</v>
      </c>
    </row>
    <row r="714" spans="1:39">
      <c r="A714" s="11">
        <v>2014</v>
      </c>
      <c r="B714" s="141">
        <v>13</v>
      </c>
      <c r="C714">
        <v>7</v>
      </c>
      <c r="D714">
        <f t="shared" si="230"/>
        <v>19</v>
      </c>
      <c r="E714" s="131">
        <f t="shared" si="231"/>
        <v>0.76</v>
      </c>
      <c r="F714">
        <v>7</v>
      </c>
      <c r="G714" s="126">
        <f t="shared" si="232"/>
        <v>29</v>
      </c>
      <c r="H714" s="129">
        <f t="shared" si="233"/>
        <v>0.82857142857142863</v>
      </c>
      <c r="I714">
        <v>7</v>
      </c>
      <c r="J714" s="126">
        <f t="shared" si="234"/>
        <v>13</v>
      </c>
      <c r="K714" s="99">
        <f t="shared" si="235"/>
        <v>0.68421052631578949</v>
      </c>
      <c r="L714" s="97">
        <f t="shared" si="240"/>
        <v>0.75759398496240593</v>
      </c>
      <c r="M714" s="119">
        <v>0</v>
      </c>
      <c r="N714" s="70">
        <v>1</v>
      </c>
      <c r="O714" s="71">
        <v>1</v>
      </c>
      <c r="P714" s="71">
        <v>1</v>
      </c>
      <c r="Q714" s="89" t="str">
        <f t="shared" si="241"/>
        <v>111</v>
      </c>
      <c r="R714" s="89">
        <v>1</v>
      </c>
      <c r="S714" s="89">
        <f t="shared" si="242"/>
        <v>1</v>
      </c>
      <c r="T714" s="89">
        <f t="shared" si="243"/>
        <v>0</v>
      </c>
      <c r="U714" s="89">
        <f t="shared" si="244"/>
        <v>0</v>
      </c>
      <c r="V714" s="89">
        <f t="shared" si="229"/>
        <v>0</v>
      </c>
      <c r="W714" s="89">
        <f t="shared" si="245"/>
        <v>0</v>
      </c>
      <c r="X714" s="89">
        <f t="shared" si="236"/>
        <v>0</v>
      </c>
      <c r="Y714" s="71">
        <v>8.6999999999999993</v>
      </c>
      <c r="Z714" s="85">
        <v>48563</v>
      </c>
      <c r="AA714">
        <v>1</v>
      </c>
      <c r="AB714" s="71">
        <v>0</v>
      </c>
      <c r="AC714" s="71">
        <v>1</v>
      </c>
      <c r="AD714" s="94">
        <v>65832</v>
      </c>
      <c r="AE714" s="79">
        <v>12867544</v>
      </c>
      <c r="AF714" s="67">
        <v>747641</v>
      </c>
      <c r="AG714" s="83">
        <v>0</v>
      </c>
      <c r="AH714" s="83">
        <v>0</v>
      </c>
      <c r="AI714" s="94" t="s">
        <v>330</v>
      </c>
      <c r="AJ714" s="93">
        <f t="shared" si="237"/>
        <v>39922.538</v>
      </c>
      <c r="AK714" s="117">
        <f t="shared" si="238"/>
        <v>5.3398005192331614E-2</v>
      </c>
      <c r="AL714" s="67">
        <v>7516</v>
      </c>
      <c r="AM714" s="100">
        <f t="shared" si="239"/>
        <v>1.0052953222201564</v>
      </c>
    </row>
    <row r="715" spans="1:39">
      <c r="A715" s="11">
        <v>2014</v>
      </c>
      <c r="B715" s="141">
        <v>14</v>
      </c>
      <c r="C715">
        <v>1</v>
      </c>
      <c r="D715">
        <f t="shared" si="230"/>
        <v>25</v>
      </c>
      <c r="E715" s="131">
        <f t="shared" si="231"/>
        <v>1</v>
      </c>
      <c r="F715">
        <v>1</v>
      </c>
      <c r="G715" s="126">
        <f t="shared" si="232"/>
        <v>35</v>
      </c>
      <c r="H715" s="129">
        <f t="shared" si="233"/>
        <v>1</v>
      </c>
      <c r="I715">
        <v>1</v>
      </c>
      <c r="J715" s="126">
        <f t="shared" si="234"/>
        <v>19</v>
      </c>
      <c r="K715" s="99">
        <f t="shared" si="235"/>
        <v>1</v>
      </c>
      <c r="L715" s="97">
        <f t="shared" si="240"/>
        <v>1</v>
      </c>
      <c r="M715" s="119">
        <v>0</v>
      </c>
      <c r="N715" s="70">
        <v>0</v>
      </c>
      <c r="O715" s="71">
        <v>0</v>
      </c>
      <c r="P715" s="71">
        <v>0</v>
      </c>
      <c r="Q715" s="89" t="str">
        <f t="shared" si="241"/>
        <v>000</v>
      </c>
      <c r="R715" s="89">
        <v>0</v>
      </c>
      <c r="S715" s="89">
        <f t="shared" si="242"/>
        <v>0</v>
      </c>
      <c r="T715" s="89">
        <f t="shared" si="243"/>
        <v>1</v>
      </c>
      <c r="U715" s="89">
        <f t="shared" si="244"/>
        <v>0</v>
      </c>
      <c r="V715" s="89">
        <f t="shared" si="229"/>
        <v>0</v>
      </c>
      <c r="W715" s="89">
        <f t="shared" si="245"/>
        <v>0</v>
      </c>
      <c r="X715" s="89">
        <f t="shared" si="236"/>
        <v>0</v>
      </c>
      <c r="Y715" s="71">
        <v>6.4</v>
      </c>
      <c r="Z715" s="85">
        <v>40477</v>
      </c>
      <c r="AA715">
        <v>1</v>
      </c>
      <c r="AB715" s="71">
        <v>0</v>
      </c>
      <c r="AC715" s="71">
        <v>1</v>
      </c>
      <c r="AD715" s="94">
        <v>21120</v>
      </c>
      <c r="AE715" s="79">
        <v>6595233</v>
      </c>
      <c r="AF715" s="67">
        <v>324425</v>
      </c>
      <c r="AG715" s="83">
        <v>0</v>
      </c>
      <c r="AH715" s="83">
        <v>0</v>
      </c>
      <c r="AI715" s="94" t="s">
        <v>331</v>
      </c>
      <c r="AJ715" s="93">
        <f t="shared" si="237"/>
        <v>16846.960999999999</v>
      </c>
      <c r="AK715" s="117">
        <f t="shared" si="238"/>
        <v>5.1928676889882099E-2</v>
      </c>
      <c r="AL715" s="67">
        <v>5585</v>
      </c>
      <c r="AM715" s="100">
        <f t="shared" si="239"/>
        <v>1.7215072821145101</v>
      </c>
    </row>
    <row r="716" spans="1:39">
      <c r="A716" s="11">
        <v>2014</v>
      </c>
      <c r="B716" s="141">
        <v>15</v>
      </c>
      <c r="C716">
        <v>1</v>
      </c>
      <c r="D716">
        <f t="shared" si="230"/>
        <v>25</v>
      </c>
      <c r="E716" s="131">
        <f t="shared" si="231"/>
        <v>1</v>
      </c>
      <c r="F716">
        <v>1</v>
      </c>
      <c r="G716" s="126">
        <f t="shared" si="232"/>
        <v>35</v>
      </c>
      <c r="H716" s="129">
        <f t="shared" si="233"/>
        <v>1</v>
      </c>
      <c r="I716">
        <v>1</v>
      </c>
      <c r="J716" s="126">
        <f t="shared" si="234"/>
        <v>19</v>
      </c>
      <c r="K716" s="99">
        <f t="shared" si="235"/>
        <v>1</v>
      </c>
      <c r="L716" s="97">
        <f t="shared" si="240"/>
        <v>1</v>
      </c>
      <c r="M716" s="119">
        <v>0</v>
      </c>
      <c r="N716" s="70">
        <v>0</v>
      </c>
      <c r="O716" s="71">
        <v>0</v>
      </c>
      <c r="P716" s="71">
        <v>1</v>
      </c>
      <c r="Q716" s="89" t="str">
        <f t="shared" si="241"/>
        <v>001</v>
      </c>
      <c r="R716" s="89">
        <v>2</v>
      </c>
      <c r="S716" s="89">
        <f t="shared" si="242"/>
        <v>0</v>
      </c>
      <c r="T716" s="89">
        <f t="shared" si="243"/>
        <v>0</v>
      </c>
      <c r="U716" s="89">
        <f t="shared" si="244"/>
        <v>0</v>
      </c>
      <c r="V716" s="89">
        <v>1</v>
      </c>
      <c r="W716" s="89">
        <f t="shared" si="245"/>
        <v>0</v>
      </c>
      <c r="X716" s="89">
        <f t="shared" si="236"/>
        <v>1</v>
      </c>
      <c r="Y716" s="71">
        <v>4.3</v>
      </c>
      <c r="Z716" s="85">
        <v>44442</v>
      </c>
      <c r="AA716">
        <v>1</v>
      </c>
      <c r="AB716" s="71">
        <v>0</v>
      </c>
      <c r="AC716" s="71">
        <v>1</v>
      </c>
      <c r="AD716" s="94">
        <v>6343</v>
      </c>
      <c r="AE716" s="79">
        <v>3108030</v>
      </c>
      <c r="AF716" s="67">
        <v>169843</v>
      </c>
      <c r="AG716" s="83">
        <v>0</v>
      </c>
      <c r="AH716" s="83">
        <v>0</v>
      </c>
      <c r="AI716" s="94" t="s">
        <v>332</v>
      </c>
      <c r="AJ716" s="93">
        <f t="shared" si="237"/>
        <v>8572.5319999999992</v>
      </c>
      <c r="AK716" s="117">
        <f t="shared" si="238"/>
        <v>5.0473272375075803E-2</v>
      </c>
      <c r="AL716" s="67">
        <v>11464</v>
      </c>
      <c r="AM716" s="100">
        <f t="shared" si="239"/>
        <v>6.7497630164328237</v>
      </c>
    </row>
    <row r="717" spans="1:39">
      <c r="A717" s="11">
        <v>2014</v>
      </c>
      <c r="B717" s="141">
        <v>16</v>
      </c>
      <c r="C717">
        <v>2</v>
      </c>
      <c r="D717">
        <f t="shared" si="230"/>
        <v>24</v>
      </c>
      <c r="E717" s="131">
        <f t="shared" si="231"/>
        <v>0.96</v>
      </c>
      <c r="F717">
        <v>3</v>
      </c>
      <c r="G717" s="126">
        <f t="shared" si="232"/>
        <v>33</v>
      </c>
      <c r="H717" s="129">
        <f t="shared" si="233"/>
        <v>0.94285714285714284</v>
      </c>
      <c r="I717">
        <v>12</v>
      </c>
      <c r="J717" s="126">
        <f t="shared" si="234"/>
        <v>8</v>
      </c>
      <c r="K717" s="99">
        <f t="shared" si="235"/>
        <v>0.42105263157894735</v>
      </c>
      <c r="L717" s="97">
        <f>(E717+H717)/2</f>
        <v>0.9514285714285714</v>
      </c>
      <c r="M717" s="119">
        <v>0</v>
      </c>
      <c r="N717" s="70">
        <v>0</v>
      </c>
      <c r="O717" s="71">
        <v>0</v>
      </c>
      <c r="P717" s="71">
        <v>0</v>
      </c>
      <c r="Q717" s="89" t="str">
        <f t="shared" si="241"/>
        <v>000</v>
      </c>
      <c r="R717" s="89">
        <v>0</v>
      </c>
      <c r="S717" s="89">
        <f t="shared" si="242"/>
        <v>0</v>
      </c>
      <c r="T717" s="89">
        <f t="shared" si="243"/>
        <v>1</v>
      </c>
      <c r="U717" s="89">
        <f t="shared" si="244"/>
        <v>0</v>
      </c>
      <c r="V717" s="89">
        <f t="shared" ref="V717:V727" si="246">IF(Q717="011",1,0)</f>
        <v>0</v>
      </c>
      <c r="W717" s="89">
        <f t="shared" si="245"/>
        <v>0</v>
      </c>
      <c r="X717" s="89">
        <f t="shared" si="236"/>
        <v>0</v>
      </c>
      <c r="Y717" s="71">
        <v>4.8</v>
      </c>
      <c r="Z717" s="85">
        <v>46443</v>
      </c>
      <c r="AA717">
        <v>1</v>
      </c>
      <c r="AB717" s="71">
        <v>0</v>
      </c>
      <c r="AC717" s="71">
        <v>1</v>
      </c>
      <c r="AD717" s="94">
        <v>6743</v>
      </c>
      <c r="AE717" s="79">
        <v>2899360</v>
      </c>
      <c r="AF717" s="67">
        <v>147585</v>
      </c>
      <c r="AG717" s="83">
        <v>0</v>
      </c>
      <c r="AH717" s="83">
        <v>0</v>
      </c>
      <c r="AI717" s="94" t="s">
        <v>333</v>
      </c>
      <c r="AJ717" s="93">
        <f t="shared" si="237"/>
        <v>7334.4809999999998</v>
      </c>
      <c r="AK717" s="117">
        <f t="shared" si="238"/>
        <v>4.9696656164244332E-2</v>
      </c>
      <c r="AL717" s="67">
        <v>5569</v>
      </c>
      <c r="AM717" s="100">
        <f t="shared" si="239"/>
        <v>3.7734187078632653</v>
      </c>
    </row>
    <row r="718" spans="1:39">
      <c r="A718" s="11">
        <v>2014</v>
      </c>
      <c r="B718" s="141">
        <v>17</v>
      </c>
      <c r="C718">
        <v>4</v>
      </c>
      <c r="D718">
        <f t="shared" si="230"/>
        <v>22</v>
      </c>
      <c r="E718" s="131">
        <f t="shared" si="231"/>
        <v>0.88</v>
      </c>
      <c r="F718">
        <v>3</v>
      </c>
      <c r="G718" s="126">
        <f t="shared" si="232"/>
        <v>33</v>
      </c>
      <c r="H718" s="129">
        <f t="shared" si="233"/>
        <v>0.94285714285714284</v>
      </c>
      <c r="I718">
        <v>4</v>
      </c>
      <c r="J718" s="126">
        <f t="shared" si="234"/>
        <v>16</v>
      </c>
      <c r="K718" s="99">
        <f t="shared" si="235"/>
        <v>0.84210526315789469</v>
      </c>
      <c r="L718" s="97">
        <f t="shared" ref="L718:L727" si="247">(E718+H718+K718)/3</f>
        <v>0.88832080200501251</v>
      </c>
      <c r="M718" s="119">
        <v>0</v>
      </c>
      <c r="N718" s="70">
        <v>1</v>
      </c>
      <c r="O718" s="71">
        <v>1</v>
      </c>
      <c r="P718" s="71">
        <v>0</v>
      </c>
      <c r="Q718" s="89" t="str">
        <f t="shared" si="241"/>
        <v>110</v>
      </c>
      <c r="R718" s="89">
        <v>2</v>
      </c>
      <c r="S718" s="89">
        <f t="shared" si="242"/>
        <v>0</v>
      </c>
      <c r="T718" s="89">
        <f t="shared" si="243"/>
        <v>0</v>
      </c>
      <c r="U718" s="89">
        <v>1</v>
      </c>
      <c r="V718" s="89">
        <f t="shared" si="246"/>
        <v>0</v>
      </c>
      <c r="W718" s="89">
        <f t="shared" si="245"/>
        <v>0</v>
      </c>
      <c r="X718" s="89">
        <f t="shared" si="236"/>
        <v>1</v>
      </c>
      <c r="Y718" s="71">
        <v>7.7</v>
      </c>
      <c r="Z718" s="85">
        <v>37055</v>
      </c>
      <c r="AA718">
        <v>1</v>
      </c>
      <c r="AB718" s="71">
        <v>0</v>
      </c>
      <c r="AC718" s="71">
        <v>1</v>
      </c>
      <c r="AD718" s="94">
        <v>14830</v>
      </c>
      <c r="AE718" s="79">
        <v>4413057</v>
      </c>
      <c r="AF718" s="67">
        <v>185748</v>
      </c>
      <c r="AG718" s="83">
        <v>0</v>
      </c>
      <c r="AH718" s="83">
        <v>0</v>
      </c>
      <c r="AI718" s="94" t="s">
        <v>334</v>
      </c>
      <c r="AJ718" s="93">
        <f t="shared" si="237"/>
        <v>11103.545</v>
      </c>
      <c r="AK718" s="117">
        <f t="shared" si="238"/>
        <v>5.977746732131705E-2</v>
      </c>
      <c r="AL718" s="67">
        <v>2686</v>
      </c>
      <c r="AM718" s="100">
        <f t="shared" si="239"/>
        <v>1.4460451794904925</v>
      </c>
    </row>
    <row r="719" spans="1:39">
      <c r="A719" s="11">
        <v>2014</v>
      </c>
      <c r="B719" s="141">
        <v>18</v>
      </c>
      <c r="C719">
        <v>3</v>
      </c>
      <c r="D719">
        <f t="shared" si="230"/>
        <v>23</v>
      </c>
      <c r="E719" s="131">
        <f t="shared" si="231"/>
        <v>0.92</v>
      </c>
      <c r="F719">
        <v>3</v>
      </c>
      <c r="G719" s="126">
        <f t="shared" si="232"/>
        <v>33</v>
      </c>
      <c r="H719" s="129">
        <f t="shared" si="233"/>
        <v>0.94285714285714284</v>
      </c>
      <c r="I719">
        <v>3</v>
      </c>
      <c r="J719" s="126">
        <f t="shared" si="234"/>
        <v>17</v>
      </c>
      <c r="K719" s="99">
        <f t="shared" si="235"/>
        <v>0.89473684210526316</v>
      </c>
      <c r="L719" s="97">
        <f t="shared" si="247"/>
        <v>0.91919799498746879</v>
      </c>
      <c r="M719" s="119">
        <v>0</v>
      </c>
      <c r="N719" s="70">
        <v>0</v>
      </c>
      <c r="O719" s="71">
        <v>0</v>
      </c>
      <c r="P719" s="71">
        <v>0</v>
      </c>
      <c r="Q719" s="89" t="str">
        <f t="shared" si="241"/>
        <v>000</v>
      </c>
      <c r="R719" s="89">
        <v>0</v>
      </c>
      <c r="S719" s="89">
        <f t="shared" si="242"/>
        <v>0</v>
      </c>
      <c r="T719" s="89">
        <f t="shared" si="243"/>
        <v>1</v>
      </c>
      <c r="U719" s="89">
        <f t="shared" si="244"/>
        <v>0</v>
      </c>
      <c r="V719" s="89">
        <f t="shared" si="246"/>
        <v>0</v>
      </c>
      <c r="W719" s="89">
        <f t="shared" si="245"/>
        <v>0</v>
      </c>
      <c r="X719" s="89">
        <f t="shared" si="236"/>
        <v>0</v>
      </c>
      <c r="Y719" s="71">
        <v>4.9000000000000004</v>
      </c>
      <c r="Z719" s="85">
        <v>41821</v>
      </c>
      <c r="AA719">
        <v>1</v>
      </c>
      <c r="AB719" s="71">
        <v>0</v>
      </c>
      <c r="AC719" s="71">
        <v>1</v>
      </c>
      <c r="AD719" s="94">
        <v>18996</v>
      </c>
      <c r="AE719" s="79">
        <v>4647880</v>
      </c>
      <c r="AF719" s="67">
        <v>242102</v>
      </c>
      <c r="AG719" s="83">
        <v>12</v>
      </c>
      <c r="AH719" s="83">
        <v>12</v>
      </c>
      <c r="AI719" s="94" t="s">
        <v>335</v>
      </c>
      <c r="AJ719" s="93">
        <f t="shared" si="237"/>
        <v>9695.2810000000009</v>
      </c>
      <c r="AK719" s="117">
        <f t="shared" si="238"/>
        <v>4.004626562358015E-2</v>
      </c>
      <c r="AL719" s="67">
        <v>2125</v>
      </c>
      <c r="AM719" s="100">
        <f t="shared" si="239"/>
        <v>0.877729221567769</v>
      </c>
    </row>
    <row r="720" spans="1:39">
      <c r="A720" s="11">
        <v>2014</v>
      </c>
      <c r="B720" s="141">
        <v>19</v>
      </c>
      <c r="C720">
        <v>3</v>
      </c>
      <c r="D720">
        <f t="shared" si="230"/>
        <v>23</v>
      </c>
      <c r="E720" s="131">
        <f t="shared" si="231"/>
        <v>0.92</v>
      </c>
      <c r="F720">
        <v>3</v>
      </c>
      <c r="G720" s="126">
        <f t="shared" si="232"/>
        <v>33</v>
      </c>
      <c r="H720" s="129">
        <f t="shared" si="233"/>
        <v>0.94285714285714284</v>
      </c>
      <c r="I720">
        <v>3</v>
      </c>
      <c r="J720" s="126">
        <f t="shared" si="234"/>
        <v>17</v>
      </c>
      <c r="K720" s="99">
        <f t="shared" si="235"/>
        <v>0.89473684210526316</v>
      </c>
      <c r="L720" s="97">
        <f t="shared" si="247"/>
        <v>0.91919799498746879</v>
      </c>
      <c r="M720" s="119">
        <v>0</v>
      </c>
      <c r="N720" s="70">
        <v>0</v>
      </c>
      <c r="O720" s="71">
        <v>1</v>
      </c>
      <c r="P720" s="71">
        <v>1</v>
      </c>
      <c r="Q720" s="89" t="str">
        <f t="shared" si="241"/>
        <v>011</v>
      </c>
      <c r="R720" s="89">
        <v>2</v>
      </c>
      <c r="S720" s="89">
        <f t="shared" si="242"/>
        <v>0</v>
      </c>
      <c r="T720" s="89">
        <f t="shared" si="243"/>
        <v>0</v>
      </c>
      <c r="U720" s="89">
        <f t="shared" si="244"/>
        <v>0</v>
      </c>
      <c r="V720" s="89">
        <f t="shared" si="246"/>
        <v>1</v>
      </c>
      <c r="W720" s="89">
        <f t="shared" si="245"/>
        <v>0</v>
      </c>
      <c r="X720" s="89">
        <f t="shared" si="236"/>
        <v>1</v>
      </c>
      <c r="Y720" s="71">
        <v>6.2</v>
      </c>
      <c r="Z720" s="85">
        <v>41226</v>
      </c>
      <c r="AA720">
        <v>1</v>
      </c>
      <c r="AB720" s="71">
        <v>0</v>
      </c>
      <c r="AC720" s="71">
        <v>1</v>
      </c>
      <c r="AD720" s="94">
        <v>5474</v>
      </c>
      <c r="AE720" s="79">
        <v>1330719</v>
      </c>
      <c r="AF720" s="67">
        <v>55325</v>
      </c>
      <c r="AG720" s="83">
        <v>8</v>
      </c>
      <c r="AH720" s="83">
        <v>8</v>
      </c>
      <c r="AI720" s="94" t="s">
        <v>336</v>
      </c>
      <c r="AJ720" s="93">
        <f t="shared" si="237"/>
        <v>3847.181</v>
      </c>
      <c r="AK720" s="117">
        <f t="shared" si="238"/>
        <v>6.9537840036150017E-2</v>
      </c>
      <c r="AL720" s="67">
        <v>865</v>
      </c>
      <c r="AM720" s="100">
        <f t="shared" si="239"/>
        <v>1.5634884771802982</v>
      </c>
    </row>
    <row r="721" spans="1:39">
      <c r="A721" s="11">
        <v>2014</v>
      </c>
      <c r="B721" s="141">
        <v>20</v>
      </c>
      <c r="C721">
        <v>1</v>
      </c>
      <c r="D721">
        <f t="shared" si="230"/>
        <v>25</v>
      </c>
      <c r="E721" s="131">
        <f t="shared" si="231"/>
        <v>1</v>
      </c>
      <c r="F721">
        <v>1</v>
      </c>
      <c r="G721" s="126">
        <f t="shared" si="232"/>
        <v>35</v>
      </c>
      <c r="H721" s="129">
        <f t="shared" si="233"/>
        <v>1</v>
      </c>
      <c r="I721">
        <v>1</v>
      </c>
      <c r="J721" s="126">
        <f t="shared" si="234"/>
        <v>19</v>
      </c>
      <c r="K721" s="99">
        <f t="shared" si="235"/>
        <v>1</v>
      </c>
      <c r="L721" s="97">
        <f t="shared" si="247"/>
        <v>1</v>
      </c>
      <c r="M721" s="119">
        <v>0</v>
      </c>
      <c r="N721" s="70">
        <v>1</v>
      </c>
      <c r="O721" s="71">
        <v>1</v>
      </c>
      <c r="P721" s="71">
        <v>1</v>
      </c>
      <c r="Q721" s="89" t="str">
        <f t="shared" si="241"/>
        <v>111</v>
      </c>
      <c r="R721" s="89">
        <v>1</v>
      </c>
      <c r="S721" s="89">
        <f t="shared" si="242"/>
        <v>1</v>
      </c>
      <c r="T721" s="89">
        <f t="shared" si="243"/>
        <v>0</v>
      </c>
      <c r="U721" s="89">
        <f t="shared" si="244"/>
        <v>0</v>
      </c>
      <c r="V721" s="89">
        <f t="shared" si="246"/>
        <v>0</v>
      </c>
      <c r="W721" s="89">
        <f t="shared" si="245"/>
        <v>0</v>
      </c>
      <c r="X721" s="89">
        <f t="shared" si="236"/>
        <v>0</v>
      </c>
      <c r="Y721" s="71">
        <v>5.8</v>
      </c>
      <c r="Z721" s="85">
        <v>54109</v>
      </c>
      <c r="AA721">
        <v>1</v>
      </c>
      <c r="AB721" s="71">
        <v>0</v>
      </c>
      <c r="AC721" s="71">
        <v>1</v>
      </c>
      <c r="AD721" s="94">
        <v>26379</v>
      </c>
      <c r="AE721" s="79">
        <v>5967295</v>
      </c>
      <c r="AF721" s="67">
        <v>350430</v>
      </c>
      <c r="AG721" s="83">
        <v>0</v>
      </c>
      <c r="AH721" s="83">
        <v>0</v>
      </c>
      <c r="AI721" s="94" t="s">
        <v>337</v>
      </c>
      <c r="AJ721" s="93">
        <f t="shared" si="237"/>
        <v>18929.069</v>
      </c>
      <c r="AK721" s="117">
        <f t="shared" si="238"/>
        <v>5.401669092258083E-2</v>
      </c>
      <c r="AL721" s="67">
        <v>1040</v>
      </c>
      <c r="AM721" s="100">
        <f t="shared" si="239"/>
        <v>0.29677824387181462</v>
      </c>
    </row>
    <row r="722" spans="1:39">
      <c r="A722" s="11">
        <v>2014</v>
      </c>
      <c r="B722" s="141">
        <v>21</v>
      </c>
      <c r="C722">
        <v>2</v>
      </c>
      <c r="D722">
        <f t="shared" si="230"/>
        <v>24</v>
      </c>
      <c r="E722" s="131">
        <f t="shared" si="231"/>
        <v>0.96</v>
      </c>
      <c r="F722">
        <v>2</v>
      </c>
      <c r="G722" s="126">
        <f t="shared" si="232"/>
        <v>34</v>
      </c>
      <c r="H722" s="129">
        <f t="shared" si="233"/>
        <v>0.97142857142857142</v>
      </c>
      <c r="I722">
        <v>2</v>
      </c>
      <c r="J722" s="126">
        <f t="shared" si="234"/>
        <v>18</v>
      </c>
      <c r="K722" s="99">
        <f t="shared" si="235"/>
        <v>0.94736842105263153</v>
      </c>
      <c r="L722" s="97">
        <f t="shared" si="247"/>
        <v>0.95959899749373434</v>
      </c>
      <c r="M722" s="119">
        <v>0</v>
      </c>
      <c r="N722" s="70">
        <v>1</v>
      </c>
      <c r="O722" s="71">
        <v>1</v>
      </c>
      <c r="P722" s="71">
        <v>1</v>
      </c>
      <c r="Q722" s="89" t="str">
        <f t="shared" si="241"/>
        <v>111</v>
      </c>
      <c r="R722" s="89">
        <v>1</v>
      </c>
      <c r="S722" s="89">
        <f t="shared" si="242"/>
        <v>1</v>
      </c>
      <c r="T722" s="89">
        <f t="shared" si="243"/>
        <v>0</v>
      </c>
      <c r="U722" s="89">
        <f t="shared" si="244"/>
        <v>0</v>
      </c>
      <c r="V722" s="89">
        <f t="shared" si="246"/>
        <v>0</v>
      </c>
      <c r="W722" s="89">
        <f t="shared" si="245"/>
        <v>0</v>
      </c>
      <c r="X722" s="89">
        <f t="shared" si="236"/>
        <v>0</v>
      </c>
      <c r="Y722" s="71">
        <v>6.8</v>
      </c>
      <c r="Z722" s="85">
        <v>59650</v>
      </c>
      <c r="AA722">
        <v>1</v>
      </c>
      <c r="AB722" s="71">
        <v>0</v>
      </c>
      <c r="AC722" s="71">
        <v>1</v>
      </c>
      <c r="AD722" s="94">
        <v>74235</v>
      </c>
      <c r="AE722" s="79">
        <v>6749911</v>
      </c>
      <c r="AF722" s="67">
        <v>459118</v>
      </c>
      <c r="AG722" s="83">
        <v>0</v>
      </c>
      <c r="AH722" s="83">
        <v>0</v>
      </c>
      <c r="AI722" s="94" t="s">
        <v>338</v>
      </c>
      <c r="AJ722" s="93">
        <f t="shared" si="237"/>
        <v>25237.003000000001</v>
      </c>
      <c r="AK722" s="117">
        <f t="shared" si="238"/>
        <v>5.4968446020413057E-2</v>
      </c>
      <c r="AL722" s="67">
        <v>792</v>
      </c>
      <c r="AM722" s="100">
        <f t="shared" si="239"/>
        <v>0.17250467200153335</v>
      </c>
    </row>
    <row r="723" spans="1:39">
      <c r="A723" s="11">
        <v>2014</v>
      </c>
      <c r="B723" s="141">
        <v>22</v>
      </c>
      <c r="C723">
        <v>4</v>
      </c>
      <c r="D723">
        <f t="shared" si="230"/>
        <v>22</v>
      </c>
      <c r="E723" s="131">
        <f t="shared" si="231"/>
        <v>0.88</v>
      </c>
      <c r="F723">
        <v>3</v>
      </c>
      <c r="G723" s="126">
        <f t="shared" si="232"/>
        <v>33</v>
      </c>
      <c r="H723" s="129">
        <f t="shared" si="233"/>
        <v>0.94285714285714284</v>
      </c>
      <c r="I723">
        <v>3</v>
      </c>
      <c r="J723" s="126">
        <f t="shared" si="234"/>
        <v>17</v>
      </c>
      <c r="K723" s="99">
        <f t="shared" si="235"/>
        <v>0.89473684210526316</v>
      </c>
      <c r="L723" s="97">
        <f t="shared" si="247"/>
        <v>0.90586466165413537</v>
      </c>
      <c r="M723" s="119">
        <v>0</v>
      </c>
      <c r="N723" s="70">
        <v>0</v>
      </c>
      <c r="O723" s="71">
        <v>0</v>
      </c>
      <c r="P723" s="71">
        <v>0</v>
      </c>
      <c r="Q723" s="89" t="str">
        <f t="shared" si="241"/>
        <v>000</v>
      </c>
      <c r="R723" s="89">
        <v>0</v>
      </c>
      <c r="S723" s="89">
        <f t="shared" si="242"/>
        <v>0</v>
      </c>
      <c r="T723" s="89">
        <f t="shared" si="243"/>
        <v>1</v>
      </c>
      <c r="U723" s="89">
        <f t="shared" si="244"/>
        <v>0</v>
      </c>
      <c r="V723" s="89">
        <f t="shared" si="246"/>
        <v>0</v>
      </c>
      <c r="W723" s="89">
        <f t="shared" si="245"/>
        <v>0</v>
      </c>
      <c r="X723" s="89">
        <f t="shared" si="236"/>
        <v>0</v>
      </c>
      <c r="Y723" s="71">
        <v>7.8</v>
      </c>
      <c r="Z723" s="85">
        <v>40942</v>
      </c>
      <c r="AA723">
        <v>1</v>
      </c>
      <c r="AB723" s="71">
        <v>0</v>
      </c>
      <c r="AC723" s="71">
        <v>1</v>
      </c>
      <c r="AD723" s="94">
        <v>31528</v>
      </c>
      <c r="AE723" s="79">
        <v>9915767</v>
      </c>
      <c r="AF723" s="67">
        <v>445209</v>
      </c>
      <c r="AG723" s="83">
        <v>6</v>
      </c>
      <c r="AH723" s="83">
        <v>8</v>
      </c>
      <c r="AI723" s="94" t="s">
        <v>339</v>
      </c>
      <c r="AJ723" s="93">
        <f t="shared" si="237"/>
        <v>25100.605</v>
      </c>
      <c r="AK723" s="117">
        <f t="shared" si="238"/>
        <v>5.637937463079138E-2</v>
      </c>
      <c r="AL723" s="67">
        <v>3767</v>
      </c>
      <c r="AM723" s="100">
        <f t="shared" si="239"/>
        <v>0.84611946299378504</v>
      </c>
    </row>
    <row r="724" spans="1:39">
      <c r="A724" s="11">
        <v>2014</v>
      </c>
      <c r="B724" s="141">
        <v>23</v>
      </c>
      <c r="C724">
        <v>2</v>
      </c>
      <c r="D724">
        <f t="shared" si="230"/>
        <v>24</v>
      </c>
      <c r="E724" s="131">
        <f t="shared" si="231"/>
        <v>0.96</v>
      </c>
      <c r="F724">
        <v>2</v>
      </c>
      <c r="G724" s="126">
        <f t="shared" si="232"/>
        <v>34</v>
      </c>
      <c r="H724" s="129">
        <f t="shared" si="233"/>
        <v>0.97142857142857142</v>
      </c>
      <c r="I724">
        <v>2</v>
      </c>
      <c r="J724" s="126">
        <f t="shared" si="234"/>
        <v>18</v>
      </c>
      <c r="K724" s="99">
        <f t="shared" si="235"/>
        <v>0.94736842105263153</v>
      </c>
      <c r="L724" s="97">
        <f t="shared" si="247"/>
        <v>0.95959899749373434</v>
      </c>
      <c r="M724" s="119">
        <v>0</v>
      </c>
      <c r="N724" s="70">
        <v>1</v>
      </c>
      <c r="O724" s="71">
        <v>1</v>
      </c>
      <c r="P724" s="71">
        <v>1</v>
      </c>
      <c r="Q724" s="89" t="str">
        <f t="shared" si="241"/>
        <v>111</v>
      </c>
      <c r="R724" s="89">
        <v>1</v>
      </c>
      <c r="S724" s="89">
        <f t="shared" si="242"/>
        <v>1</v>
      </c>
      <c r="T724" s="89">
        <f t="shared" si="243"/>
        <v>0</v>
      </c>
      <c r="U724" s="89">
        <f t="shared" si="244"/>
        <v>0</v>
      </c>
      <c r="V724" s="89">
        <f t="shared" si="246"/>
        <v>0</v>
      </c>
      <c r="W724" s="89">
        <f t="shared" si="245"/>
        <v>0</v>
      </c>
      <c r="X724" s="89">
        <f t="shared" si="236"/>
        <v>0</v>
      </c>
      <c r="Y724" s="71">
        <v>4.7</v>
      </c>
      <c r="Z724" s="85">
        <v>49169</v>
      </c>
      <c r="AA724">
        <v>1</v>
      </c>
      <c r="AB724" s="71">
        <v>0</v>
      </c>
      <c r="AC724" s="71">
        <v>1</v>
      </c>
      <c r="AD724" s="94">
        <v>15818</v>
      </c>
      <c r="AE724" s="79">
        <v>5453109</v>
      </c>
      <c r="AF724" s="67">
        <v>316973</v>
      </c>
      <c r="AG724" s="83">
        <v>0</v>
      </c>
      <c r="AH724" s="83">
        <v>0</v>
      </c>
      <c r="AI724" s="94" t="s">
        <v>340</v>
      </c>
      <c r="AJ724" s="93">
        <f t="shared" si="237"/>
        <v>23245.827000000001</v>
      </c>
      <c r="AK724" s="117">
        <f t="shared" si="238"/>
        <v>7.3336930905786926E-2</v>
      </c>
      <c r="AL724" s="67">
        <v>7235</v>
      </c>
      <c r="AM724" s="100">
        <f t="shared" si="239"/>
        <v>2.2825287958280356</v>
      </c>
    </row>
    <row r="725" spans="1:39">
      <c r="A725" s="11">
        <v>2014</v>
      </c>
      <c r="B725" s="141">
        <v>24</v>
      </c>
      <c r="C725">
        <v>3</v>
      </c>
      <c r="D725">
        <f t="shared" si="230"/>
        <v>23</v>
      </c>
      <c r="E725" s="131">
        <f t="shared" si="231"/>
        <v>0.92</v>
      </c>
      <c r="F725">
        <v>3</v>
      </c>
      <c r="G725" s="126">
        <f t="shared" si="232"/>
        <v>33</v>
      </c>
      <c r="H725" s="129">
        <f t="shared" si="233"/>
        <v>0.94285714285714284</v>
      </c>
      <c r="I725">
        <v>2</v>
      </c>
      <c r="J725" s="126">
        <f t="shared" si="234"/>
        <v>18</v>
      </c>
      <c r="K725" s="99">
        <f t="shared" si="235"/>
        <v>0.94736842105263153</v>
      </c>
      <c r="L725" s="97">
        <f t="shared" si="247"/>
        <v>0.93674185463659143</v>
      </c>
      <c r="M725" s="119">
        <v>0</v>
      </c>
      <c r="N725" s="70">
        <v>0</v>
      </c>
      <c r="O725" s="71">
        <v>0</v>
      </c>
      <c r="P725" s="71">
        <v>0</v>
      </c>
      <c r="Q725" s="89" t="str">
        <f t="shared" si="241"/>
        <v>000</v>
      </c>
      <c r="R725" s="89">
        <v>0</v>
      </c>
      <c r="S725" s="89">
        <f t="shared" si="242"/>
        <v>0</v>
      </c>
      <c r="T725" s="89">
        <f t="shared" si="243"/>
        <v>1</v>
      </c>
      <c r="U725" s="89">
        <f t="shared" si="244"/>
        <v>0</v>
      </c>
      <c r="V725" s="89">
        <f t="shared" si="246"/>
        <v>0</v>
      </c>
      <c r="W725" s="89">
        <f t="shared" si="245"/>
        <v>0</v>
      </c>
      <c r="X725" s="89">
        <f t="shared" si="236"/>
        <v>0</v>
      </c>
      <c r="Y725" s="71">
        <v>7.5</v>
      </c>
      <c r="Z725" s="85">
        <v>34151</v>
      </c>
      <c r="AA725">
        <v>1</v>
      </c>
      <c r="AB725" s="71">
        <v>0</v>
      </c>
      <c r="AC725" s="71">
        <v>1</v>
      </c>
      <c r="AD725" s="94">
        <v>7104</v>
      </c>
      <c r="AE725" s="79">
        <v>2992400</v>
      </c>
      <c r="AF725" s="67">
        <v>104284</v>
      </c>
      <c r="AG725" s="83">
        <v>0</v>
      </c>
      <c r="AH725" s="83">
        <v>0</v>
      </c>
      <c r="AI725" s="94" t="s">
        <v>341</v>
      </c>
      <c r="AJ725" s="93">
        <f t="shared" si="237"/>
        <v>7574.5150000000003</v>
      </c>
      <c r="AK725" s="117">
        <f t="shared" si="238"/>
        <v>7.2633529592267279E-2</v>
      </c>
      <c r="AL725" s="67">
        <v>3128</v>
      </c>
      <c r="AM725" s="100">
        <f t="shared" si="239"/>
        <v>2.9995013616662192</v>
      </c>
    </row>
    <row r="726" spans="1:39">
      <c r="A726" s="11">
        <v>2014</v>
      </c>
      <c r="B726" s="141">
        <v>25</v>
      </c>
      <c r="C726">
        <v>1</v>
      </c>
      <c r="D726">
        <f t="shared" si="230"/>
        <v>25</v>
      </c>
      <c r="E726" s="131">
        <f t="shared" si="231"/>
        <v>1</v>
      </c>
      <c r="F726">
        <v>1</v>
      </c>
      <c r="G726" s="126">
        <f t="shared" si="232"/>
        <v>35</v>
      </c>
      <c r="H726" s="129">
        <f t="shared" si="233"/>
        <v>1</v>
      </c>
      <c r="I726">
        <v>1</v>
      </c>
      <c r="J726" s="126">
        <f t="shared" si="234"/>
        <v>19</v>
      </c>
      <c r="K726" s="99">
        <f t="shared" si="235"/>
        <v>1</v>
      </c>
      <c r="L726" s="97">
        <f t="shared" si="247"/>
        <v>1</v>
      </c>
      <c r="M726" s="119">
        <v>0</v>
      </c>
      <c r="N726" s="70">
        <v>1</v>
      </c>
      <c r="O726" s="71">
        <v>0</v>
      </c>
      <c r="P726" s="71">
        <v>0</v>
      </c>
      <c r="Q726" s="89" t="str">
        <f t="shared" si="241"/>
        <v>100</v>
      </c>
      <c r="R726" s="89">
        <v>2</v>
      </c>
      <c r="S726" s="89">
        <f t="shared" si="242"/>
        <v>0</v>
      </c>
      <c r="T726" s="89">
        <f t="shared" si="243"/>
        <v>0</v>
      </c>
      <c r="U726" s="89">
        <v>1</v>
      </c>
      <c r="V726" s="89">
        <f t="shared" si="246"/>
        <v>0</v>
      </c>
      <c r="W726" s="89">
        <f t="shared" si="245"/>
        <v>0</v>
      </c>
      <c r="X726" s="89">
        <f t="shared" si="236"/>
        <v>1</v>
      </c>
      <c r="Y726" s="71">
        <v>6</v>
      </c>
      <c r="Z726" s="85">
        <v>41126</v>
      </c>
      <c r="AA726">
        <v>1</v>
      </c>
      <c r="AB726" s="71">
        <v>0</v>
      </c>
      <c r="AC726" s="71">
        <v>1</v>
      </c>
      <c r="AD726" s="94">
        <v>19042</v>
      </c>
      <c r="AE726" s="79">
        <v>6060930</v>
      </c>
      <c r="AF726" s="67">
        <v>282034</v>
      </c>
      <c r="AG726" s="83">
        <v>8</v>
      </c>
      <c r="AH726" s="83">
        <v>8</v>
      </c>
      <c r="AI726" s="94" t="s">
        <v>342</v>
      </c>
      <c r="AJ726" s="93">
        <f t="shared" si="237"/>
        <v>11240.654</v>
      </c>
      <c r="AK726" s="117">
        <f t="shared" si="238"/>
        <v>3.9855669883772878E-2</v>
      </c>
      <c r="AL726" s="67">
        <v>5188</v>
      </c>
      <c r="AM726" s="100">
        <f t="shared" si="239"/>
        <v>1.839494529028415</v>
      </c>
    </row>
    <row r="727" spans="1:39">
      <c r="A727" s="11">
        <v>2014</v>
      </c>
      <c r="B727" s="141">
        <v>26</v>
      </c>
      <c r="C727">
        <v>3</v>
      </c>
      <c r="D727">
        <f t="shared" si="230"/>
        <v>23</v>
      </c>
      <c r="E727" s="131">
        <f t="shared" si="231"/>
        <v>0.92</v>
      </c>
      <c r="F727">
        <v>2</v>
      </c>
      <c r="G727" s="126">
        <f t="shared" si="232"/>
        <v>34</v>
      </c>
      <c r="H727" s="129">
        <f t="shared" si="233"/>
        <v>0.97142857142857142</v>
      </c>
      <c r="I727">
        <v>2</v>
      </c>
      <c r="J727" s="126">
        <f t="shared" si="234"/>
        <v>18</v>
      </c>
      <c r="K727" s="99">
        <f t="shared" si="235"/>
        <v>0.94736842105263153</v>
      </c>
      <c r="L727" s="97">
        <f t="shared" si="247"/>
        <v>0.94626566416040092</v>
      </c>
      <c r="M727" s="119">
        <v>0</v>
      </c>
      <c r="N727" s="70">
        <v>1</v>
      </c>
      <c r="O727" s="71">
        <v>0</v>
      </c>
      <c r="P727" s="71">
        <v>0</v>
      </c>
      <c r="Q727" s="89" t="str">
        <f t="shared" si="241"/>
        <v>100</v>
      </c>
      <c r="R727" s="89">
        <v>2</v>
      </c>
      <c r="S727" s="89">
        <f t="shared" si="242"/>
        <v>0</v>
      </c>
      <c r="T727" s="89">
        <f t="shared" si="243"/>
        <v>0</v>
      </c>
      <c r="U727" s="89">
        <v>1</v>
      </c>
      <c r="V727" s="89">
        <f t="shared" si="246"/>
        <v>0</v>
      </c>
      <c r="W727" s="89">
        <f t="shared" si="245"/>
        <v>0</v>
      </c>
      <c r="X727" s="89">
        <f t="shared" si="236"/>
        <v>1</v>
      </c>
      <c r="Y727" s="71">
        <v>5.3</v>
      </c>
      <c r="Z727" s="85">
        <v>40614</v>
      </c>
      <c r="AA727">
        <v>1</v>
      </c>
      <c r="AB727" s="71">
        <v>0</v>
      </c>
      <c r="AC727" s="71">
        <v>1</v>
      </c>
      <c r="AD727" s="94">
        <v>3402</v>
      </c>
      <c r="AE727" s="79">
        <v>1022867</v>
      </c>
      <c r="AF727" s="67">
        <v>45058</v>
      </c>
      <c r="AG727" s="83">
        <v>8</v>
      </c>
      <c r="AH727" s="83">
        <v>8</v>
      </c>
      <c r="AI727" s="94" t="s">
        <v>343</v>
      </c>
      <c r="AJ727" s="93">
        <f t="shared" si="237"/>
        <v>2655.5529999999999</v>
      </c>
      <c r="AK727" s="117">
        <f t="shared" si="238"/>
        <v>5.8936326512495002E-2</v>
      </c>
      <c r="AL727" s="67">
        <v>2109</v>
      </c>
      <c r="AM727" s="100">
        <f t="shared" si="239"/>
        <v>4.680633849704825</v>
      </c>
    </row>
    <row r="728" spans="1:39">
      <c r="A728" s="11">
        <v>2014</v>
      </c>
      <c r="B728" s="141">
        <v>27</v>
      </c>
      <c r="C728">
        <v>1</v>
      </c>
      <c r="D728">
        <f t="shared" si="230"/>
        <v>25</v>
      </c>
      <c r="E728" s="131">
        <f t="shared" si="231"/>
        <v>1</v>
      </c>
      <c r="F728">
        <v>12</v>
      </c>
      <c r="G728" s="126">
        <f t="shared" si="232"/>
        <v>24</v>
      </c>
      <c r="H728" s="129">
        <f t="shared" si="233"/>
        <v>0.68571428571428572</v>
      </c>
      <c r="I728">
        <v>12</v>
      </c>
      <c r="J728" s="126">
        <f t="shared" si="234"/>
        <v>8</v>
      </c>
      <c r="K728" s="99">
        <f t="shared" si="235"/>
        <v>0.42105263157894735</v>
      </c>
      <c r="L728" s="97">
        <f>E728</f>
        <v>1</v>
      </c>
      <c r="M728" s="119">
        <v>0</v>
      </c>
      <c r="N728" s="70">
        <v>0</v>
      </c>
      <c r="O728" s="71">
        <v>3</v>
      </c>
      <c r="P728" s="71">
        <v>4</v>
      </c>
      <c r="Q728" s="89" t="str">
        <f t="shared" si="241"/>
        <v>034</v>
      </c>
      <c r="R728" s="89">
        <v>2</v>
      </c>
      <c r="S728" s="89">
        <f t="shared" si="242"/>
        <v>0</v>
      </c>
      <c r="T728" s="89">
        <f t="shared" si="243"/>
        <v>0</v>
      </c>
      <c r="U728" s="89">
        <f t="shared" si="244"/>
        <v>0</v>
      </c>
      <c r="V728" s="89">
        <v>1</v>
      </c>
      <c r="W728" s="89">
        <f t="shared" si="245"/>
        <v>0</v>
      </c>
      <c r="X728" s="89">
        <f t="shared" si="236"/>
        <v>1</v>
      </c>
      <c r="Y728" s="71">
        <v>3.5</v>
      </c>
      <c r="Z728" s="85">
        <v>48369</v>
      </c>
      <c r="AA728">
        <v>1</v>
      </c>
      <c r="AB728" s="71">
        <v>0</v>
      </c>
      <c r="AC728" s="71">
        <v>1</v>
      </c>
      <c r="AD728" s="94">
        <v>1909</v>
      </c>
      <c r="AE728" s="79">
        <v>1881145</v>
      </c>
      <c r="AF728" s="67">
        <v>112087</v>
      </c>
      <c r="AG728" s="83">
        <v>0</v>
      </c>
      <c r="AH728" s="83">
        <v>8</v>
      </c>
      <c r="AI728" s="94" t="s">
        <v>344</v>
      </c>
      <c r="AJ728" s="93">
        <f t="shared" si="237"/>
        <v>4887.7529999999997</v>
      </c>
      <c r="AK728" s="117">
        <f t="shared" si="238"/>
        <v>4.3606778663002846E-2</v>
      </c>
      <c r="AL728" s="67">
        <v>9163</v>
      </c>
      <c r="AM728" s="100">
        <f t="shared" si="239"/>
        <v>8.174899854577248</v>
      </c>
    </row>
    <row r="729" spans="1:39">
      <c r="A729" s="11">
        <v>2014</v>
      </c>
      <c r="B729" s="141">
        <v>28</v>
      </c>
      <c r="C729">
        <v>3</v>
      </c>
      <c r="D729">
        <f t="shared" si="230"/>
        <v>23</v>
      </c>
      <c r="E729" s="131">
        <f t="shared" si="231"/>
        <v>0.92</v>
      </c>
      <c r="F729">
        <v>3</v>
      </c>
      <c r="G729" s="126">
        <f t="shared" si="232"/>
        <v>33</v>
      </c>
      <c r="H729" s="129">
        <f t="shared" si="233"/>
        <v>0.94285714285714284</v>
      </c>
      <c r="I729">
        <v>2</v>
      </c>
      <c r="J729" s="126">
        <f t="shared" si="234"/>
        <v>18</v>
      </c>
      <c r="K729" s="99">
        <f t="shared" si="235"/>
        <v>0.94736842105263153</v>
      </c>
      <c r="L729" s="97">
        <f>(E729+H729+K729)/3</f>
        <v>0.93674185463659143</v>
      </c>
      <c r="M729" s="119">
        <v>0</v>
      </c>
      <c r="N729" s="70">
        <v>0</v>
      </c>
      <c r="O729" s="71">
        <v>1</v>
      </c>
      <c r="P729" s="71">
        <v>1</v>
      </c>
      <c r="Q729" s="89" t="str">
        <f t="shared" si="241"/>
        <v>011</v>
      </c>
      <c r="R729" s="89">
        <v>2</v>
      </c>
      <c r="S729" s="89">
        <f t="shared" si="242"/>
        <v>0</v>
      </c>
      <c r="T729" s="89">
        <f t="shared" si="243"/>
        <v>0</v>
      </c>
      <c r="U729" s="89">
        <f t="shared" si="244"/>
        <v>0</v>
      </c>
      <c r="V729" s="89">
        <f t="shared" ref="V729:V765" si="248">IF(Q729="011",1,0)</f>
        <v>1</v>
      </c>
      <c r="W729" s="89">
        <f t="shared" si="245"/>
        <v>0</v>
      </c>
      <c r="X729" s="89">
        <f t="shared" si="236"/>
        <v>1</v>
      </c>
      <c r="Y729" s="71">
        <v>8.6999999999999993</v>
      </c>
      <c r="Z729" s="85">
        <v>40565</v>
      </c>
      <c r="AA729">
        <v>1</v>
      </c>
      <c r="AB729" s="71">
        <v>0</v>
      </c>
      <c r="AC729" s="71">
        <v>1</v>
      </c>
      <c r="AD729" s="94">
        <v>3521</v>
      </c>
      <c r="AE729" s="79">
        <v>2833013</v>
      </c>
      <c r="AF729" s="67">
        <v>132653</v>
      </c>
      <c r="AG729" s="83">
        <v>12</v>
      </c>
      <c r="AH729" s="83">
        <v>12</v>
      </c>
      <c r="AI729" s="94" t="s">
        <v>345</v>
      </c>
      <c r="AJ729" s="93">
        <f t="shared" si="237"/>
        <v>7143.1689999999999</v>
      </c>
      <c r="AK729" s="117">
        <f t="shared" si="238"/>
        <v>5.3848529622398285E-2</v>
      </c>
      <c r="AL729" s="67">
        <v>397</v>
      </c>
      <c r="AM729" s="100">
        <f t="shared" si="239"/>
        <v>0.29927706120479747</v>
      </c>
    </row>
    <row r="730" spans="1:39">
      <c r="A730" s="11">
        <v>2014</v>
      </c>
      <c r="B730" s="141">
        <v>29</v>
      </c>
      <c r="C730">
        <v>3</v>
      </c>
      <c r="D730">
        <f t="shared" si="230"/>
        <v>23</v>
      </c>
      <c r="E730" s="131">
        <f t="shared" si="231"/>
        <v>0.92</v>
      </c>
      <c r="F730">
        <v>2</v>
      </c>
      <c r="G730" s="126">
        <f t="shared" si="232"/>
        <v>34</v>
      </c>
      <c r="H730" s="129">
        <f t="shared" si="233"/>
        <v>0.97142857142857142</v>
      </c>
      <c r="I730">
        <v>2</v>
      </c>
      <c r="J730" s="126">
        <f t="shared" si="234"/>
        <v>18</v>
      </c>
      <c r="K730" s="99">
        <f t="shared" si="235"/>
        <v>0.94736842105263153</v>
      </c>
      <c r="L730" s="97">
        <f>(E730+H730+K730)/3</f>
        <v>0.94626566416040092</v>
      </c>
      <c r="M730" s="119">
        <v>0</v>
      </c>
      <c r="N730" s="70">
        <v>1</v>
      </c>
      <c r="O730" s="71">
        <v>1</v>
      </c>
      <c r="P730" s="71">
        <v>0</v>
      </c>
      <c r="Q730" s="89" t="str">
        <f t="shared" si="241"/>
        <v>110</v>
      </c>
      <c r="R730" s="89">
        <v>2</v>
      </c>
      <c r="S730" s="89">
        <f t="shared" si="242"/>
        <v>0</v>
      </c>
      <c r="T730" s="89">
        <f t="shared" si="243"/>
        <v>0</v>
      </c>
      <c r="U730" s="89">
        <v>1</v>
      </c>
      <c r="V730" s="89">
        <f t="shared" si="248"/>
        <v>0</v>
      </c>
      <c r="W730" s="89">
        <f t="shared" si="245"/>
        <v>0</v>
      </c>
      <c r="X730" s="89">
        <f t="shared" si="236"/>
        <v>1</v>
      </c>
      <c r="Y730" s="71">
        <v>4.9000000000000004</v>
      </c>
      <c r="Z730" s="85">
        <v>53599</v>
      </c>
      <c r="AA730">
        <v>1</v>
      </c>
      <c r="AB730" s="71">
        <v>0</v>
      </c>
      <c r="AC730" s="71">
        <v>1</v>
      </c>
      <c r="AD730" s="94">
        <v>8099</v>
      </c>
      <c r="AE730" s="79">
        <v>1328743</v>
      </c>
      <c r="AF730" s="67">
        <v>71100</v>
      </c>
      <c r="AG730" s="83">
        <v>0</v>
      </c>
      <c r="AH730" s="83">
        <v>0</v>
      </c>
      <c r="AI730" s="94" t="s">
        <v>346</v>
      </c>
      <c r="AJ730" s="93">
        <f t="shared" si="237"/>
        <v>2285.7170000000001</v>
      </c>
      <c r="AK730" s="117">
        <f t="shared" si="238"/>
        <v>3.2147918424753869E-2</v>
      </c>
      <c r="AL730" s="67">
        <v>215</v>
      </c>
      <c r="AM730" s="100">
        <f t="shared" si="239"/>
        <v>0.30239099859353025</v>
      </c>
    </row>
    <row r="731" spans="1:39">
      <c r="A731" s="11">
        <v>2014</v>
      </c>
      <c r="B731" s="141">
        <v>30</v>
      </c>
      <c r="C731">
        <v>5</v>
      </c>
      <c r="D731">
        <f t="shared" si="230"/>
        <v>21</v>
      </c>
      <c r="E731" s="131">
        <f t="shared" si="231"/>
        <v>0.84</v>
      </c>
      <c r="F731">
        <v>5</v>
      </c>
      <c r="G731" s="126">
        <f t="shared" si="232"/>
        <v>31</v>
      </c>
      <c r="H731" s="129">
        <f t="shared" si="233"/>
        <v>0.88571428571428568</v>
      </c>
      <c r="I731">
        <v>5</v>
      </c>
      <c r="J731" s="126">
        <f t="shared" si="234"/>
        <v>15</v>
      </c>
      <c r="K731" s="99">
        <f t="shared" si="235"/>
        <v>0.78947368421052633</v>
      </c>
      <c r="L731" s="97">
        <f>(E731+H731+K731)/3</f>
        <v>0.83839598997493725</v>
      </c>
      <c r="M731" s="119">
        <v>0</v>
      </c>
      <c r="N731" s="70">
        <v>0</v>
      </c>
      <c r="O731" s="71">
        <v>1</v>
      </c>
      <c r="P731" s="71">
        <v>1</v>
      </c>
      <c r="Q731" s="89" t="str">
        <f t="shared" si="241"/>
        <v>011</v>
      </c>
      <c r="R731" s="89">
        <v>2</v>
      </c>
      <c r="S731" s="89">
        <f t="shared" si="242"/>
        <v>0</v>
      </c>
      <c r="T731" s="89">
        <f t="shared" si="243"/>
        <v>0</v>
      </c>
      <c r="U731" s="89">
        <f t="shared" si="244"/>
        <v>0</v>
      </c>
      <c r="V731" s="89">
        <f t="shared" si="248"/>
        <v>1</v>
      </c>
      <c r="W731" s="89">
        <f t="shared" si="245"/>
        <v>0</v>
      </c>
      <c r="X731" s="89">
        <f t="shared" si="236"/>
        <v>1</v>
      </c>
      <c r="Y731" s="71">
        <v>7.1</v>
      </c>
      <c r="Z731" s="85">
        <v>57817</v>
      </c>
      <c r="AA731">
        <v>1</v>
      </c>
      <c r="AB731" s="71">
        <v>0</v>
      </c>
      <c r="AC731" s="71">
        <v>1</v>
      </c>
      <c r="AD731" s="94">
        <v>66090</v>
      </c>
      <c r="AE731" s="79">
        <v>8925001</v>
      </c>
      <c r="AF731" s="67">
        <v>542549</v>
      </c>
      <c r="AG731" s="83">
        <v>0</v>
      </c>
      <c r="AH731" s="83">
        <v>0</v>
      </c>
      <c r="AI731" s="94" t="s">
        <v>347</v>
      </c>
      <c r="AJ731" s="93">
        <f t="shared" si="237"/>
        <v>29679.225999999999</v>
      </c>
      <c r="AK731" s="117">
        <f t="shared" si="238"/>
        <v>5.4703309747138044E-2</v>
      </c>
      <c r="AL731" s="67">
        <v>768</v>
      </c>
      <c r="AM731" s="100">
        <f t="shared" si="239"/>
        <v>0.14155403475077827</v>
      </c>
    </row>
    <row r="732" spans="1:39">
      <c r="A732" s="11">
        <v>2014</v>
      </c>
      <c r="B732" s="141">
        <v>31</v>
      </c>
      <c r="C732">
        <v>2</v>
      </c>
      <c r="D732">
        <f t="shared" si="230"/>
        <v>24</v>
      </c>
      <c r="E732" s="131">
        <f t="shared" si="231"/>
        <v>0.96</v>
      </c>
      <c r="F732">
        <v>1</v>
      </c>
      <c r="G732" s="126">
        <f t="shared" si="232"/>
        <v>35</v>
      </c>
      <c r="H732" s="129">
        <f t="shared" si="233"/>
        <v>1</v>
      </c>
      <c r="I732">
        <v>12</v>
      </c>
      <c r="J732" s="126">
        <f t="shared" si="234"/>
        <v>8</v>
      </c>
      <c r="K732" s="99">
        <f t="shared" si="235"/>
        <v>0.42105263157894735</v>
      </c>
      <c r="L732" s="97">
        <f>(E732+H732)/2</f>
        <v>0.98</v>
      </c>
      <c r="M732" s="119">
        <v>0</v>
      </c>
      <c r="N732" s="70">
        <v>0</v>
      </c>
      <c r="O732" s="71">
        <v>1</v>
      </c>
      <c r="P732" s="71">
        <v>1</v>
      </c>
      <c r="Q732" s="89" t="str">
        <f t="shared" si="241"/>
        <v>011</v>
      </c>
      <c r="R732" s="89">
        <v>2</v>
      </c>
      <c r="S732" s="89">
        <f t="shared" si="242"/>
        <v>0</v>
      </c>
      <c r="T732" s="89">
        <f t="shared" si="243"/>
        <v>0</v>
      </c>
      <c r="U732" s="89">
        <f t="shared" si="244"/>
        <v>0</v>
      </c>
      <c r="V732" s="89">
        <f t="shared" si="248"/>
        <v>1</v>
      </c>
      <c r="W732" s="89">
        <f t="shared" si="245"/>
        <v>0</v>
      </c>
      <c r="X732" s="89">
        <f t="shared" si="236"/>
        <v>1</v>
      </c>
      <c r="Y732" s="71">
        <v>6.6</v>
      </c>
      <c r="Z732" s="85">
        <v>36701</v>
      </c>
      <c r="AA732">
        <v>1</v>
      </c>
      <c r="AB732" s="71">
        <v>0</v>
      </c>
      <c r="AC732" s="71">
        <v>1</v>
      </c>
      <c r="AD732" s="94">
        <v>6887</v>
      </c>
      <c r="AE732" s="79">
        <v>2083024</v>
      </c>
      <c r="AF732" s="67">
        <v>94707</v>
      </c>
      <c r="AG732" s="83">
        <v>0</v>
      </c>
      <c r="AH732" s="83">
        <v>0</v>
      </c>
      <c r="AI732" s="94" t="s">
        <v>348</v>
      </c>
      <c r="AJ732" s="93">
        <f t="shared" si="237"/>
        <v>5757.4319999999998</v>
      </c>
      <c r="AK732" s="117">
        <f t="shared" si="238"/>
        <v>6.0792042826823781E-2</v>
      </c>
      <c r="AL732" s="67">
        <v>1607</v>
      </c>
      <c r="AM732" s="100">
        <f t="shared" si="239"/>
        <v>1.6968122736439755</v>
      </c>
    </row>
    <row r="733" spans="1:39">
      <c r="A733" s="11">
        <v>2014</v>
      </c>
      <c r="B733" s="141">
        <v>32</v>
      </c>
      <c r="C733">
        <v>3</v>
      </c>
      <c r="D733">
        <f t="shared" si="230"/>
        <v>23</v>
      </c>
      <c r="E733" s="131">
        <f t="shared" si="231"/>
        <v>0.92</v>
      </c>
      <c r="F733">
        <v>2</v>
      </c>
      <c r="G733" s="126">
        <f t="shared" si="232"/>
        <v>34</v>
      </c>
      <c r="H733" s="129">
        <f t="shared" si="233"/>
        <v>0.97142857142857142</v>
      </c>
      <c r="I733">
        <v>2</v>
      </c>
      <c r="J733" s="126">
        <f t="shared" si="234"/>
        <v>18</v>
      </c>
      <c r="K733" s="99">
        <f t="shared" si="235"/>
        <v>0.94736842105263153</v>
      </c>
      <c r="L733" s="97">
        <f>(E733+H733+K733)/3</f>
        <v>0.94626566416040092</v>
      </c>
      <c r="M733" s="119">
        <v>0</v>
      </c>
      <c r="N733" s="70">
        <v>1</v>
      </c>
      <c r="O733" s="71">
        <v>1</v>
      </c>
      <c r="P733" s="71">
        <v>1</v>
      </c>
      <c r="Q733" s="89" t="str">
        <f t="shared" si="241"/>
        <v>111</v>
      </c>
      <c r="R733" s="89">
        <v>1</v>
      </c>
      <c r="S733" s="89">
        <f t="shared" si="242"/>
        <v>1</v>
      </c>
      <c r="T733" s="89">
        <f t="shared" si="243"/>
        <v>0</v>
      </c>
      <c r="U733" s="89">
        <f t="shared" si="244"/>
        <v>0</v>
      </c>
      <c r="V733" s="89">
        <f t="shared" si="248"/>
        <v>0</v>
      </c>
      <c r="W733" s="89">
        <f t="shared" si="245"/>
        <v>0</v>
      </c>
      <c r="X733" s="89">
        <f t="shared" si="236"/>
        <v>0</v>
      </c>
      <c r="Y733" s="71">
        <v>6.8</v>
      </c>
      <c r="Z733" s="85">
        <v>56771</v>
      </c>
      <c r="AA733">
        <v>1</v>
      </c>
      <c r="AB733" s="71">
        <v>0</v>
      </c>
      <c r="AC733" s="71">
        <v>1</v>
      </c>
      <c r="AD733" s="94">
        <v>136441</v>
      </c>
      <c r="AE733" s="79">
        <v>19718515</v>
      </c>
      <c r="AF733" s="67">
        <v>1391086</v>
      </c>
      <c r="AG733" s="83">
        <v>0</v>
      </c>
      <c r="AH733" s="83">
        <v>0</v>
      </c>
      <c r="AI733" s="94" t="s">
        <v>349</v>
      </c>
      <c r="AJ733" s="93">
        <f t="shared" si="237"/>
        <v>76978.982000000004</v>
      </c>
      <c r="AK733" s="117">
        <f t="shared" si="238"/>
        <v>5.5337327814383871E-2</v>
      </c>
      <c r="AL733" s="67">
        <v>3304</v>
      </c>
      <c r="AM733" s="100">
        <f t="shared" si="239"/>
        <v>0.2375122745825923</v>
      </c>
    </row>
    <row r="734" spans="1:39">
      <c r="A734" s="11">
        <v>2014</v>
      </c>
      <c r="B734" s="141">
        <v>33</v>
      </c>
      <c r="C734">
        <v>1</v>
      </c>
      <c r="D734">
        <f t="shared" si="230"/>
        <v>25</v>
      </c>
      <c r="E734" s="131">
        <f t="shared" si="231"/>
        <v>1</v>
      </c>
      <c r="F734">
        <v>1</v>
      </c>
      <c r="G734" s="126">
        <f t="shared" si="232"/>
        <v>35</v>
      </c>
      <c r="H734" s="129">
        <f t="shared" si="233"/>
        <v>1</v>
      </c>
      <c r="I734">
        <v>1</v>
      </c>
      <c r="J734" s="126">
        <f t="shared" si="234"/>
        <v>19</v>
      </c>
      <c r="K734" s="99">
        <f t="shared" si="235"/>
        <v>1</v>
      </c>
      <c r="L734" s="97">
        <f>(E734+H734+K734)/3</f>
        <v>1</v>
      </c>
      <c r="M734" s="119">
        <v>0</v>
      </c>
      <c r="N734" s="70">
        <v>0</v>
      </c>
      <c r="O734" s="71">
        <v>0</v>
      </c>
      <c r="P734" s="71">
        <v>0</v>
      </c>
      <c r="Q734" s="89" t="str">
        <f t="shared" si="241"/>
        <v>000</v>
      </c>
      <c r="R734" s="89">
        <v>0</v>
      </c>
      <c r="S734" s="89">
        <f t="shared" si="242"/>
        <v>0</v>
      </c>
      <c r="T734" s="89">
        <f t="shared" si="243"/>
        <v>1</v>
      </c>
      <c r="U734" s="89">
        <f t="shared" si="244"/>
        <v>0</v>
      </c>
      <c r="V734" s="89">
        <f t="shared" si="248"/>
        <v>0</v>
      </c>
      <c r="W734" s="89">
        <f t="shared" si="245"/>
        <v>0</v>
      </c>
      <c r="X734" s="89">
        <f t="shared" si="236"/>
        <v>0</v>
      </c>
      <c r="Y734" s="71">
        <v>6.7</v>
      </c>
      <c r="Z734" s="85">
        <v>39388</v>
      </c>
      <c r="AA734">
        <v>1</v>
      </c>
      <c r="AB734" s="71">
        <v>0</v>
      </c>
      <c r="AC734" s="71">
        <v>1</v>
      </c>
      <c r="AD734" s="94">
        <v>17853</v>
      </c>
      <c r="AE734" s="79">
        <v>9934399</v>
      </c>
      <c r="AF734" s="67">
        <v>474482</v>
      </c>
      <c r="AG734" s="83">
        <v>0</v>
      </c>
      <c r="AH734" s="83">
        <v>0</v>
      </c>
      <c r="AI734" s="94" t="s">
        <v>350</v>
      </c>
      <c r="AJ734" s="93">
        <f t="shared" si="237"/>
        <v>23470.294000000002</v>
      </c>
      <c r="AK734" s="117">
        <f t="shared" si="238"/>
        <v>4.9465088243600394E-2</v>
      </c>
      <c r="AL734" s="67">
        <v>6156</v>
      </c>
      <c r="AM734" s="100">
        <f t="shared" si="239"/>
        <v>1.2974148650528365</v>
      </c>
    </row>
    <row r="735" spans="1:39">
      <c r="A735" s="11">
        <v>2014</v>
      </c>
      <c r="B735" s="141">
        <v>34</v>
      </c>
      <c r="C735">
        <v>1</v>
      </c>
      <c r="D735">
        <f t="shared" si="230"/>
        <v>25</v>
      </c>
      <c r="E735" s="131">
        <f t="shared" si="231"/>
        <v>1</v>
      </c>
      <c r="F735">
        <v>2</v>
      </c>
      <c r="G735" s="126">
        <f t="shared" si="232"/>
        <v>34</v>
      </c>
      <c r="H735" s="129">
        <f t="shared" si="233"/>
        <v>0.97142857142857142</v>
      </c>
      <c r="I735">
        <v>12</v>
      </c>
      <c r="J735" s="126">
        <f t="shared" si="234"/>
        <v>8</v>
      </c>
      <c r="K735" s="99">
        <f t="shared" si="235"/>
        <v>0.42105263157894735</v>
      </c>
      <c r="L735" s="97">
        <f>(E735+H735)/2</f>
        <v>0.98571428571428577</v>
      </c>
      <c r="M735" s="119">
        <v>0</v>
      </c>
      <c r="N735" s="70">
        <v>0</v>
      </c>
      <c r="O735" s="71">
        <v>0</v>
      </c>
      <c r="P735" s="71">
        <v>0</v>
      </c>
      <c r="Q735" s="89" t="str">
        <f t="shared" si="241"/>
        <v>000</v>
      </c>
      <c r="R735" s="89">
        <v>0</v>
      </c>
      <c r="S735" s="89">
        <f t="shared" si="242"/>
        <v>0</v>
      </c>
      <c r="T735" s="89">
        <f t="shared" si="243"/>
        <v>1</v>
      </c>
      <c r="U735" s="89">
        <f t="shared" si="244"/>
        <v>0</v>
      </c>
      <c r="V735" s="89">
        <f t="shared" si="248"/>
        <v>0</v>
      </c>
      <c r="W735" s="89">
        <f t="shared" si="245"/>
        <v>0</v>
      </c>
      <c r="X735" s="89">
        <f t="shared" si="236"/>
        <v>0</v>
      </c>
      <c r="Y735" s="71">
        <v>2.6</v>
      </c>
      <c r="Z735" s="85">
        <v>57911</v>
      </c>
      <c r="AA735">
        <v>1</v>
      </c>
      <c r="AB735" s="71">
        <v>0</v>
      </c>
      <c r="AC735" s="71">
        <v>1</v>
      </c>
      <c r="AD735" s="94">
        <v>1887</v>
      </c>
      <c r="AE735" s="79">
        <v>739904</v>
      </c>
      <c r="AF735" s="67">
        <v>59627</v>
      </c>
      <c r="AG735" s="83">
        <v>0</v>
      </c>
      <c r="AH735" s="83">
        <v>0</v>
      </c>
      <c r="AI735" s="94" t="s">
        <v>351</v>
      </c>
      <c r="AJ735" s="93">
        <f t="shared" si="237"/>
        <v>6120.4350000000004</v>
      </c>
      <c r="AK735" s="117">
        <f t="shared" si="238"/>
        <v>0.10264536200043604</v>
      </c>
      <c r="AL735" s="67">
        <v>3076</v>
      </c>
      <c r="AM735" s="100">
        <f t="shared" si="239"/>
        <v>5.1587368138594929</v>
      </c>
    </row>
    <row r="736" spans="1:39">
      <c r="A736" s="11">
        <v>2014</v>
      </c>
      <c r="B736" s="141">
        <v>35</v>
      </c>
      <c r="C736">
        <v>2</v>
      </c>
      <c r="D736">
        <f t="shared" si="230"/>
        <v>24</v>
      </c>
      <c r="E736" s="131">
        <f t="shared" si="231"/>
        <v>0.96</v>
      </c>
      <c r="F736">
        <v>2</v>
      </c>
      <c r="G736" s="126">
        <f t="shared" si="232"/>
        <v>34</v>
      </c>
      <c r="H736" s="129">
        <f t="shared" si="233"/>
        <v>0.97142857142857142</v>
      </c>
      <c r="I736">
        <v>2</v>
      </c>
      <c r="J736" s="126">
        <f t="shared" si="234"/>
        <v>18</v>
      </c>
      <c r="K736" s="99">
        <f t="shared" si="235"/>
        <v>0.94736842105263153</v>
      </c>
      <c r="L736" s="97">
        <f t="shared" ref="L736:L741" si="249">(E736+H736+K736)/3</f>
        <v>0.95959899749373434</v>
      </c>
      <c r="M736" s="119">
        <v>0</v>
      </c>
      <c r="N736" s="70">
        <v>0</v>
      </c>
      <c r="O736" s="71">
        <v>0</v>
      </c>
      <c r="P736" s="71">
        <v>0</v>
      </c>
      <c r="Q736" s="89" t="str">
        <f t="shared" si="241"/>
        <v>000</v>
      </c>
      <c r="R736" s="89">
        <v>0</v>
      </c>
      <c r="S736" s="89">
        <f t="shared" si="242"/>
        <v>0</v>
      </c>
      <c r="T736" s="89">
        <f t="shared" si="243"/>
        <v>1</v>
      </c>
      <c r="U736" s="89">
        <f t="shared" si="244"/>
        <v>0</v>
      </c>
      <c r="V736" s="89">
        <f t="shared" si="248"/>
        <v>0</v>
      </c>
      <c r="W736" s="89">
        <f t="shared" si="245"/>
        <v>0</v>
      </c>
      <c r="X736" s="89">
        <f t="shared" si="236"/>
        <v>0</v>
      </c>
      <c r="Y736" s="71">
        <v>6.9</v>
      </c>
      <c r="Z736" s="85">
        <v>42164</v>
      </c>
      <c r="AA736">
        <v>1</v>
      </c>
      <c r="AB736" s="71">
        <v>0</v>
      </c>
      <c r="AC736" s="71">
        <v>1</v>
      </c>
      <c r="AD736" s="94">
        <v>33662</v>
      </c>
      <c r="AE736" s="79">
        <v>11594408</v>
      </c>
      <c r="AF736" s="67">
        <v>591485</v>
      </c>
      <c r="AG736" s="83">
        <v>8</v>
      </c>
      <c r="AH736" s="83">
        <v>8</v>
      </c>
      <c r="AI736" s="94" t="s">
        <v>352</v>
      </c>
      <c r="AJ736" s="93">
        <f t="shared" si="237"/>
        <v>27020.507000000001</v>
      </c>
      <c r="AK736" s="117">
        <f t="shared" si="238"/>
        <v>4.5682488989577087E-2</v>
      </c>
      <c r="AL736" s="67">
        <v>4529</v>
      </c>
      <c r="AM736" s="100">
        <f t="shared" si="239"/>
        <v>0.76569989095243329</v>
      </c>
    </row>
    <row r="737" spans="1:39">
      <c r="A737" s="11">
        <v>2014</v>
      </c>
      <c r="B737" s="141">
        <v>36</v>
      </c>
      <c r="C737">
        <v>2</v>
      </c>
      <c r="D737">
        <f t="shared" si="230"/>
        <v>24</v>
      </c>
      <c r="E737" s="131">
        <f t="shared" si="231"/>
        <v>0.96</v>
      </c>
      <c r="F737">
        <v>3</v>
      </c>
      <c r="G737" s="126">
        <f t="shared" si="232"/>
        <v>33</v>
      </c>
      <c r="H737" s="129">
        <f t="shared" si="233"/>
        <v>0.94285714285714284</v>
      </c>
      <c r="I737">
        <v>2</v>
      </c>
      <c r="J737" s="126">
        <f t="shared" si="234"/>
        <v>18</v>
      </c>
      <c r="K737" s="99">
        <f t="shared" si="235"/>
        <v>0.94736842105263153</v>
      </c>
      <c r="L737" s="97">
        <f t="shared" si="249"/>
        <v>0.95007518796992485</v>
      </c>
      <c r="M737" s="119">
        <v>0</v>
      </c>
      <c r="N737" s="70">
        <v>0</v>
      </c>
      <c r="O737" s="71">
        <v>0</v>
      </c>
      <c r="P737" s="71">
        <v>0</v>
      </c>
      <c r="Q737" s="89" t="str">
        <f t="shared" si="241"/>
        <v>000</v>
      </c>
      <c r="R737" s="89">
        <v>0</v>
      </c>
      <c r="S737" s="89">
        <f t="shared" si="242"/>
        <v>0</v>
      </c>
      <c r="T737" s="89">
        <f t="shared" si="243"/>
        <v>1</v>
      </c>
      <c r="U737" s="89">
        <f t="shared" si="244"/>
        <v>0</v>
      </c>
      <c r="V737" s="89">
        <f t="shared" si="248"/>
        <v>0</v>
      </c>
      <c r="W737" s="89">
        <f t="shared" si="245"/>
        <v>0</v>
      </c>
      <c r="X737" s="89">
        <f t="shared" si="236"/>
        <v>0</v>
      </c>
      <c r="Y737" s="71">
        <v>5.2</v>
      </c>
      <c r="Z737" s="85">
        <v>45142</v>
      </c>
      <c r="AA737">
        <v>1</v>
      </c>
      <c r="AB737" s="71">
        <v>0</v>
      </c>
      <c r="AC737" s="71">
        <v>1</v>
      </c>
      <c r="AD737" s="94">
        <v>9047</v>
      </c>
      <c r="AE737" s="79">
        <v>3877499</v>
      </c>
      <c r="AF737" s="67">
        <v>196767</v>
      </c>
      <c r="AG737" s="83">
        <v>12</v>
      </c>
      <c r="AH737" s="83">
        <v>12</v>
      </c>
      <c r="AI737" s="94" t="s">
        <v>353</v>
      </c>
      <c r="AJ737" s="93">
        <f t="shared" si="237"/>
        <v>9103.3019999999997</v>
      </c>
      <c r="AK737" s="117">
        <f t="shared" si="238"/>
        <v>4.6264373599231579E-2</v>
      </c>
      <c r="AL737" s="67">
        <v>3103</v>
      </c>
      <c r="AM737" s="100">
        <f t="shared" si="239"/>
        <v>1.576992076923468</v>
      </c>
    </row>
    <row r="738" spans="1:39">
      <c r="A738" s="11">
        <v>2014</v>
      </c>
      <c r="B738" s="141">
        <v>37</v>
      </c>
      <c r="C738">
        <v>2</v>
      </c>
      <c r="D738">
        <f t="shared" si="230"/>
        <v>24</v>
      </c>
      <c r="E738" s="131">
        <f t="shared" si="231"/>
        <v>0.96</v>
      </c>
      <c r="F738">
        <v>2</v>
      </c>
      <c r="G738" s="126">
        <f t="shared" si="232"/>
        <v>34</v>
      </c>
      <c r="H738" s="129">
        <f t="shared" si="233"/>
        <v>0.97142857142857142</v>
      </c>
      <c r="I738">
        <v>2</v>
      </c>
      <c r="J738" s="126">
        <f t="shared" si="234"/>
        <v>18</v>
      </c>
      <c r="K738" s="99">
        <f t="shared" si="235"/>
        <v>0.94736842105263153</v>
      </c>
      <c r="L738" s="97">
        <f t="shared" si="249"/>
        <v>0.95959899749373434</v>
      </c>
      <c r="M738" s="119">
        <v>0</v>
      </c>
      <c r="N738" s="70">
        <v>1</v>
      </c>
      <c r="O738" s="71">
        <v>1</v>
      </c>
      <c r="P738" s="71">
        <v>1</v>
      </c>
      <c r="Q738" s="89" t="str">
        <f t="shared" si="241"/>
        <v>111</v>
      </c>
      <c r="R738" s="89">
        <v>1</v>
      </c>
      <c r="S738" s="89">
        <f t="shared" si="242"/>
        <v>1</v>
      </c>
      <c r="T738" s="89">
        <f t="shared" si="243"/>
        <v>0</v>
      </c>
      <c r="U738" s="89">
        <f t="shared" si="244"/>
        <v>0</v>
      </c>
      <c r="V738" s="89">
        <f t="shared" si="248"/>
        <v>0</v>
      </c>
      <c r="W738" s="89">
        <f t="shared" si="245"/>
        <v>0</v>
      </c>
      <c r="X738" s="89">
        <f t="shared" si="236"/>
        <v>0</v>
      </c>
      <c r="Y738" s="71">
        <v>7</v>
      </c>
      <c r="Z738" s="85">
        <v>41720</v>
      </c>
      <c r="AA738">
        <v>1</v>
      </c>
      <c r="AB738" s="71">
        <v>0</v>
      </c>
      <c r="AC738" s="71">
        <v>1</v>
      </c>
      <c r="AD738" s="94">
        <v>14583</v>
      </c>
      <c r="AE738" s="79">
        <v>3968371</v>
      </c>
      <c r="AF738" s="67">
        <v>203326</v>
      </c>
      <c r="AG738" s="83">
        <v>0</v>
      </c>
      <c r="AH738" s="83">
        <v>0</v>
      </c>
      <c r="AI738" s="94" t="s">
        <v>354</v>
      </c>
      <c r="AJ738" s="93">
        <f t="shared" si="237"/>
        <v>9680.0040000000008</v>
      </c>
      <c r="AK738" s="117">
        <f t="shared" si="238"/>
        <v>4.7608294069622185E-2</v>
      </c>
      <c r="AL738" s="67">
        <v>4335</v>
      </c>
      <c r="AM738" s="100">
        <f t="shared" si="239"/>
        <v>2.1320441065087592</v>
      </c>
    </row>
    <row r="739" spans="1:39">
      <c r="A739" s="11">
        <v>2014</v>
      </c>
      <c r="B739" s="141">
        <v>38</v>
      </c>
      <c r="C739">
        <v>3</v>
      </c>
      <c r="D739">
        <f t="shared" si="230"/>
        <v>23</v>
      </c>
      <c r="E739" s="131">
        <f t="shared" si="231"/>
        <v>0.92</v>
      </c>
      <c r="F739">
        <v>4</v>
      </c>
      <c r="G739" s="126">
        <f t="shared" si="232"/>
        <v>32</v>
      </c>
      <c r="H739" s="129">
        <f t="shared" si="233"/>
        <v>0.91428571428571426</v>
      </c>
      <c r="I739">
        <v>4</v>
      </c>
      <c r="J739" s="126">
        <f t="shared" si="234"/>
        <v>16</v>
      </c>
      <c r="K739" s="99">
        <f t="shared" si="235"/>
        <v>0.84210526315789469</v>
      </c>
      <c r="L739" s="97">
        <f t="shared" si="249"/>
        <v>0.89213032581453644</v>
      </c>
      <c r="M739" s="119">
        <v>0</v>
      </c>
      <c r="N739" s="70">
        <v>0</v>
      </c>
      <c r="O739" s="71">
        <v>0</v>
      </c>
      <c r="P739" s="71">
        <v>0</v>
      </c>
      <c r="Q739" s="89" t="str">
        <f t="shared" si="241"/>
        <v>000</v>
      </c>
      <c r="R739" s="89">
        <v>0</v>
      </c>
      <c r="S739" s="89">
        <f t="shared" si="242"/>
        <v>0</v>
      </c>
      <c r="T739" s="89">
        <f t="shared" si="243"/>
        <v>1</v>
      </c>
      <c r="U739" s="89">
        <f t="shared" si="244"/>
        <v>0</v>
      </c>
      <c r="V739" s="89">
        <f t="shared" si="248"/>
        <v>0</v>
      </c>
      <c r="W739" s="89">
        <f t="shared" si="245"/>
        <v>0</v>
      </c>
      <c r="X739" s="89">
        <f t="shared" si="236"/>
        <v>0</v>
      </c>
      <c r="Y739" s="71">
        <v>6.4</v>
      </c>
      <c r="Z739" s="85">
        <v>47967</v>
      </c>
      <c r="AA739">
        <v>1</v>
      </c>
      <c r="AB739" s="71">
        <v>0</v>
      </c>
      <c r="AC739" s="71">
        <v>1</v>
      </c>
      <c r="AD739" s="94">
        <v>47573</v>
      </c>
      <c r="AE739" s="79">
        <v>12790565</v>
      </c>
      <c r="AF739" s="67">
        <v>684781</v>
      </c>
      <c r="AG739" s="83">
        <v>0</v>
      </c>
      <c r="AH739" s="83">
        <v>0</v>
      </c>
      <c r="AI739" s="94" t="s">
        <v>355</v>
      </c>
      <c r="AJ739" s="93">
        <f t="shared" si="237"/>
        <v>34192.868999999999</v>
      </c>
      <c r="AK739" s="117">
        <f t="shared" si="238"/>
        <v>4.9932560920936765E-2</v>
      </c>
      <c r="AL739" s="67">
        <v>4520</v>
      </c>
      <c r="AM739" s="100">
        <f t="shared" si="239"/>
        <v>0.66006504269248123</v>
      </c>
    </row>
    <row r="740" spans="1:39">
      <c r="A740" s="11">
        <v>2014</v>
      </c>
      <c r="B740" s="141">
        <v>39</v>
      </c>
      <c r="C740">
        <v>3</v>
      </c>
      <c r="D740">
        <f t="shared" si="230"/>
        <v>23</v>
      </c>
      <c r="E740" s="131">
        <f t="shared" si="231"/>
        <v>0.92</v>
      </c>
      <c r="F740">
        <v>3</v>
      </c>
      <c r="G740" s="126">
        <f t="shared" si="232"/>
        <v>33</v>
      </c>
      <c r="H740" s="129">
        <f t="shared" si="233"/>
        <v>0.94285714285714284</v>
      </c>
      <c r="I740">
        <v>3</v>
      </c>
      <c r="J740" s="126">
        <f t="shared" si="234"/>
        <v>17</v>
      </c>
      <c r="K740" s="99">
        <f t="shared" si="235"/>
        <v>0.89473684210526316</v>
      </c>
      <c r="L740" s="97">
        <f t="shared" si="249"/>
        <v>0.91919799498746879</v>
      </c>
      <c r="M740" s="119">
        <v>0</v>
      </c>
      <c r="N740" s="70">
        <v>1</v>
      </c>
      <c r="O740" s="71">
        <v>1</v>
      </c>
      <c r="P740" s="71">
        <v>1</v>
      </c>
      <c r="Q740" s="89" t="str">
        <f t="shared" si="241"/>
        <v>111</v>
      </c>
      <c r="R740" s="89">
        <v>1</v>
      </c>
      <c r="S740" s="89">
        <f t="shared" si="242"/>
        <v>1</v>
      </c>
      <c r="T740" s="89">
        <f t="shared" si="243"/>
        <v>0</v>
      </c>
      <c r="U740" s="89">
        <f t="shared" si="244"/>
        <v>0</v>
      </c>
      <c r="V740" s="89">
        <f t="shared" si="248"/>
        <v>0</v>
      </c>
      <c r="W740" s="89">
        <f t="shared" si="245"/>
        <v>0</v>
      </c>
      <c r="X740" s="89">
        <f t="shared" si="236"/>
        <v>0</v>
      </c>
      <c r="Y740" s="71">
        <v>9.1999999999999993</v>
      </c>
      <c r="Z740" s="85">
        <v>48043</v>
      </c>
      <c r="AA740">
        <v>1</v>
      </c>
      <c r="AB740" s="71">
        <v>0</v>
      </c>
      <c r="AC740" s="71">
        <v>1</v>
      </c>
      <c r="AD740" s="94">
        <v>9388</v>
      </c>
      <c r="AE740" s="79">
        <v>1054480</v>
      </c>
      <c r="AF740" s="67">
        <v>53725</v>
      </c>
      <c r="AG740" s="83">
        <v>0</v>
      </c>
      <c r="AH740" s="83">
        <v>0</v>
      </c>
      <c r="AI740" s="94" t="s">
        <v>356</v>
      </c>
      <c r="AJ740" s="93">
        <f t="shared" si="237"/>
        <v>2974.4349999999999</v>
      </c>
      <c r="AK740" s="117">
        <f t="shared" si="238"/>
        <v>5.5364076314564914E-2</v>
      </c>
      <c r="AL740" s="67">
        <v>100</v>
      </c>
      <c r="AM740" s="100">
        <f t="shared" si="239"/>
        <v>0.18613308515588647</v>
      </c>
    </row>
    <row r="741" spans="1:39">
      <c r="A741" s="11">
        <v>2014</v>
      </c>
      <c r="B741" s="141">
        <v>40</v>
      </c>
      <c r="C741">
        <v>2</v>
      </c>
      <c r="D741">
        <f t="shared" si="230"/>
        <v>24</v>
      </c>
      <c r="E741" s="131">
        <f t="shared" si="231"/>
        <v>0.96</v>
      </c>
      <c r="F741">
        <v>1</v>
      </c>
      <c r="G741" s="126">
        <f t="shared" si="232"/>
        <v>35</v>
      </c>
      <c r="H741" s="129">
        <f t="shared" si="233"/>
        <v>1</v>
      </c>
      <c r="I741">
        <v>1</v>
      </c>
      <c r="J741" s="126">
        <f t="shared" si="234"/>
        <v>19</v>
      </c>
      <c r="K741" s="99">
        <f t="shared" si="235"/>
        <v>1</v>
      </c>
      <c r="L741" s="97">
        <f t="shared" si="249"/>
        <v>0.98666666666666669</v>
      </c>
      <c r="M741" s="119">
        <v>0</v>
      </c>
      <c r="N741" s="70">
        <v>0</v>
      </c>
      <c r="O741" s="71">
        <v>0</v>
      </c>
      <c r="P741" s="71">
        <v>0</v>
      </c>
      <c r="Q741" s="89" t="str">
        <f t="shared" si="241"/>
        <v>000</v>
      </c>
      <c r="R741" s="89">
        <v>0</v>
      </c>
      <c r="S741" s="89">
        <f t="shared" si="242"/>
        <v>0</v>
      </c>
      <c r="T741" s="89">
        <f t="shared" si="243"/>
        <v>1</v>
      </c>
      <c r="U741" s="89">
        <f t="shared" si="244"/>
        <v>0</v>
      </c>
      <c r="V741" s="89">
        <f t="shared" si="248"/>
        <v>0</v>
      </c>
      <c r="W741" s="89">
        <f t="shared" si="245"/>
        <v>0</v>
      </c>
      <c r="X741" s="89">
        <f t="shared" si="236"/>
        <v>0</v>
      </c>
      <c r="Y741" s="71">
        <v>6.4</v>
      </c>
      <c r="Z741" s="85">
        <v>36865</v>
      </c>
      <c r="AA741">
        <v>1</v>
      </c>
      <c r="AB741" s="71">
        <v>0</v>
      </c>
      <c r="AC741" s="71">
        <v>1</v>
      </c>
      <c r="AD741" s="94">
        <v>15089</v>
      </c>
      <c r="AE741" s="79">
        <v>4828430</v>
      </c>
      <c r="AF741" s="67">
        <v>191168</v>
      </c>
      <c r="AG741" s="83">
        <v>0</v>
      </c>
      <c r="AH741" s="83">
        <v>0</v>
      </c>
      <c r="AI741" s="94" t="s">
        <v>357</v>
      </c>
      <c r="AJ741" s="93">
        <f t="shared" si="237"/>
        <v>9004.1919999999991</v>
      </c>
      <c r="AK741" s="117">
        <f t="shared" si="238"/>
        <v>4.7100937395379974E-2</v>
      </c>
      <c r="AL741" s="67">
        <v>1155</v>
      </c>
      <c r="AM741" s="100">
        <f t="shared" si="239"/>
        <v>0.60418061600267825</v>
      </c>
    </row>
    <row r="742" spans="1:39">
      <c r="A742" s="11">
        <v>2014</v>
      </c>
      <c r="B742" s="141">
        <v>41</v>
      </c>
      <c r="C742">
        <v>2</v>
      </c>
      <c r="D742">
        <f t="shared" si="230"/>
        <v>24</v>
      </c>
      <c r="E742" s="131">
        <f t="shared" si="231"/>
        <v>0.96</v>
      </c>
      <c r="F742">
        <v>12</v>
      </c>
      <c r="G742" s="126">
        <f t="shared" si="232"/>
        <v>24</v>
      </c>
      <c r="H742" s="129">
        <f t="shared" si="233"/>
        <v>0.68571428571428572</v>
      </c>
      <c r="I742">
        <v>2</v>
      </c>
      <c r="J742" s="126">
        <f t="shared" si="234"/>
        <v>18</v>
      </c>
      <c r="K742" s="99">
        <f t="shared" si="235"/>
        <v>0.94736842105263153</v>
      </c>
      <c r="L742" s="97">
        <f>(E742+K742)/2</f>
        <v>0.95368421052631569</v>
      </c>
      <c r="M742" s="119">
        <v>0</v>
      </c>
      <c r="N742" s="70">
        <v>0</v>
      </c>
      <c r="O742" s="71">
        <v>0</v>
      </c>
      <c r="P742" s="71">
        <v>0</v>
      </c>
      <c r="Q742" s="89" t="str">
        <f t="shared" si="241"/>
        <v>000</v>
      </c>
      <c r="R742" s="89">
        <v>0</v>
      </c>
      <c r="S742" s="89">
        <f t="shared" si="242"/>
        <v>0</v>
      </c>
      <c r="T742" s="89">
        <f t="shared" si="243"/>
        <v>1</v>
      </c>
      <c r="U742" s="89">
        <f t="shared" si="244"/>
        <v>0</v>
      </c>
      <c r="V742" s="89">
        <f t="shared" si="248"/>
        <v>0</v>
      </c>
      <c r="W742" s="89">
        <f t="shared" si="245"/>
        <v>0</v>
      </c>
      <c r="X742" s="89">
        <f t="shared" si="236"/>
        <v>0</v>
      </c>
      <c r="Y742" s="71">
        <v>3.6</v>
      </c>
      <c r="Z742" s="85">
        <v>46006</v>
      </c>
      <c r="AA742">
        <v>1</v>
      </c>
      <c r="AB742" s="71">
        <v>0</v>
      </c>
      <c r="AC742" s="71">
        <v>1</v>
      </c>
      <c r="AD742" s="94">
        <v>3239</v>
      </c>
      <c r="AE742" s="79">
        <v>852561</v>
      </c>
      <c r="AF742" s="67">
        <v>45470</v>
      </c>
      <c r="AG742" s="83">
        <v>8</v>
      </c>
      <c r="AH742" s="83">
        <v>8</v>
      </c>
      <c r="AI742" s="94" t="s">
        <v>358</v>
      </c>
      <c r="AJ742" s="93">
        <f t="shared" si="237"/>
        <v>1608.4960000000001</v>
      </c>
      <c r="AK742" s="117">
        <f t="shared" si="238"/>
        <v>3.5374884539256655E-2</v>
      </c>
      <c r="AL742" s="67">
        <v>4200</v>
      </c>
      <c r="AM742" s="100">
        <f t="shared" si="239"/>
        <v>9.2368594677809543</v>
      </c>
    </row>
    <row r="743" spans="1:39">
      <c r="A743" s="11">
        <v>2014</v>
      </c>
      <c r="B743" s="141">
        <v>42</v>
      </c>
      <c r="C743">
        <v>2</v>
      </c>
      <c r="D743">
        <f t="shared" si="230"/>
        <v>24</v>
      </c>
      <c r="E743" s="131">
        <f t="shared" si="231"/>
        <v>0.96</v>
      </c>
      <c r="F743">
        <v>1</v>
      </c>
      <c r="G743" s="126">
        <f t="shared" si="232"/>
        <v>35</v>
      </c>
      <c r="H743" s="129">
        <f t="shared" si="233"/>
        <v>1</v>
      </c>
      <c r="I743">
        <v>1</v>
      </c>
      <c r="J743" s="126">
        <f t="shared" si="234"/>
        <v>19</v>
      </c>
      <c r="K743" s="99">
        <f t="shared" si="235"/>
        <v>1</v>
      </c>
      <c r="L743" s="97">
        <f t="shared" ref="L743:L750" si="250">(E743+H743+K743)/3</f>
        <v>0.98666666666666669</v>
      </c>
      <c r="M743" s="119">
        <v>0</v>
      </c>
      <c r="N743" s="70">
        <v>0</v>
      </c>
      <c r="O743" s="71">
        <v>0</v>
      </c>
      <c r="P743" s="71">
        <v>0</v>
      </c>
      <c r="Q743" s="89" t="str">
        <f t="shared" si="241"/>
        <v>000</v>
      </c>
      <c r="R743" s="89">
        <v>0</v>
      </c>
      <c r="S743" s="89">
        <f t="shared" si="242"/>
        <v>0</v>
      </c>
      <c r="T743" s="89">
        <f t="shared" si="243"/>
        <v>1</v>
      </c>
      <c r="U743" s="89">
        <f t="shared" si="244"/>
        <v>0</v>
      </c>
      <c r="V743" s="89">
        <f t="shared" si="248"/>
        <v>0</v>
      </c>
      <c r="W743" s="89">
        <f t="shared" si="245"/>
        <v>0</v>
      </c>
      <c r="X743" s="89">
        <f t="shared" si="236"/>
        <v>0</v>
      </c>
      <c r="Y743" s="71">
        <v>7.2</v>
      </c>
      <c r="Z743" s="85">
        <v>40252</v>
      </c>
      <c r="AA743">
        <v>1</v>
      </c>
      <c r="AB743" s="71">
        <v>0</v>
      </c>
      <c r="AC743" s="71">
        <v>1</v>
      </c>
      <c r="AD743" s="94">
        <v>6049</v>
      </c>
      <c r="AE743" s="79">
        <v>6544663</v>
      </c>
      <c r="AF743" s="67">
        <v>298865</v>
      </c>
      <c r="AG743" s="83">
        <v>0</v>
      </c>
      <c r="AH743" s="83">
        <v>0</v>
      </c>
      <c r="AI743" s="94" t="s">
        <v>359</v>
      </c>
      <c r="AJ743" s="93">
        <f t="shared" si="237"/>
        <v>11806.329</v>
      </c>
      <c r="AK743" s="117">
        <f t="shared" si="238"/>
        <v>3.9503886370100209E-2</v>
      </c>
      <c r="AL743" s="67">
        <v>1837</v>
      </c>
      <c r="AM743" s="100">
        <f t="shared" si="239"/>
        <v>0.61465879243136534</v>
      </c>
    </row>
    <row r="744" spans="1:39">
      <c r="A744" s="11">
        <v>2014</v>
      </c>
      <c r="B744" s="141">
        <v>43</v>
      </c>
      <c r="C744">
        <v>1</v>
      </c>
      <c r="D744">
        <f t="shared" si="230"/>
        <v>25</v>
      </c>
      <c r="E744" s="131">
        <f t="shared" si="231"/>
        <v>1</v>
      </c>
      <c r="F744">
        <v>1</v>
      </c>
      <c r="G744" s="126">
        <f t="shared" si="232"/>
        <v>35</v>
      </c>
      <c r="H744" s="129">
        <f t="shared" si="233"/>
        <v>1</v>
      </c>
      <c r="I744">
        <v>1</v>
      </c>
      <c r="J744" s="126">
        <f t="shared" si="234"/>
        <v>19</v>
      </c>
      <c r="K744" s="99">
        <f t="shared" si="235"/>
        <v>1</v>
      </c>
      <c r="L744" s="97">
        <f t="shared" si="250"/>
        <v>1</v>
      </c>
      <c r="M744" s="119">
        <v>0</v>
      </c>
      <c r="N744" s="70">
        <v>0</v>
      </c>
      <c r="O744" s="71">
        <v>0</v>
      </c>
      <c r="P744" s="71">
        <v>0</v>
      </c>
      <c r="Q744" s="89" t="str">
        <f t="shared" si="241"/>
        <v>000</v>
      </c>
      <c r="R744" s="89">
        <v>0</v>
      </c>
      <c r="S744" s="89">
        <f t="shared" si="242"/>
        <v>0</v>
      </c>
      <c r="T744" s="89">
        <f t="shared" si="243"/>
        <v>1</v>
      </c>
      <c r="U744" s="89">
        <f t="shared" si="244"/>
        <v>0</v>
      </c>
      <c r="V744" s="89">
        <f t="shared" si="248"/>
        <v>0</v>
      </c>
      <c r="W744" s="89">
        <f t="shared" si="245"/>
        <v>0</v>
      </c>
      <c r="X744" s="89">
        <f t="shared" si="236"/>
        <v>0</v>
      </c>
      <c r="Y744" s="71">
        <v>5.7</v>
      </c>
      <c r="Z744" s="85">
        <v>45814</v>
      </c>
      <c r="AA744">
        <v>1</v>
      </c>
      <c r="AB744" s="71">
        <v>0</v>
      </c>
      <c r="AC744" s="71">
        <v>1</v>
      </c>
      <c r="AD744" s="94">
        <v>41855</v>
      </c>
      <c r="AE744" s="79">
        <v>26944751</v>
      </c>
      <c r="AF744" s="67">
        <v>1614127</v>
      </c>
      <c r="AG744" s="83">
        <v>0</v>
      </c>
      <c r="AH744" s="83">
        <v>0</v>
      </c>
      <c r="AI744" s="94" t="s">
        <v>360</v>
      </c>
      <c r="AJ744" s="93">
        <f t="shared" si="237"/>
        <v>55146.618999999999</v>
      </c>
      <c r="AK744" s="117">
        <f t="shared" si="238"/>
        <v>3.4164981441980713E-2</v>
      </c>
      <c r="AL744" s="67">
        <v>10980</v>
      </c>
      <c r="AM744" s="100">
        <f t="shared" si="239"/>
        <v>0.68024387176473722</v>
      </c>
    </row>
    <row r="745" spans="1:39">
      <c r="A745" s="11">
        <v>2014</v>
      </c>
      <c r="B745" s="141">
        <v>44</v>
      </c>
      <c r="C745">
        <v>1</v>
      </c>
      <c r="D745">
        <f t="shared" si="230"/>
        <v>25</v>
      </c>
      <c r="E745" s="131">
        <f t="shared" si="231"/>
        <v>1</v>
      </c>
      <c r="F745">
        <v>1</v>
      </c>
      <c r="G745" s="126">
        <f t="shared" si="232"/>
        <v>35</v>
      </c>
      <c r="H745" s="129">
        <f t="shared" si="233"/>
        <v>1</v>
      </c>
      <c r="I745">
        <v>1</v>
      </c>
      <c r="J745" s="126">
        <f t="shared" si="234"/>
        <v>19</v>
      </c>
      <c r="K745" s="99">
        <f t="shared" si="235"/>
        <v>1</v>
      </c>
      <c r="L745" s="97">
        <f t="shared" si="250"/>
        <v>1</v>
      </c>
      <c r="M745" s="119">
        <v>0</v>
      </c>
      <c r="N745" s="70">
        <v>0</v>
      </c>
      <c r="O745" s="71">
        <v>0</v>
      </c>
      <c r="P745" s="71">
        <v>0</v>
      </c>
      <c r="Q745" s="89" t="str">
        <f t="shared" si="241"/>
        <v>000</v>
      </c>
      <c r="R745" s="89">
        <v>0</v>
      </c>
      <c r="S745" s="89">
        <f t="shared" si="242"/>
        <v>0</v>
      </c>
      <c r="T745" s="89">
        <f t="shared" si="243"/>
        <v>1</v>
      </c>
      <c r="U745" s="89">
        <f t="shared" si="244"/>
        <v>0</v>
      </c>
      <c r="V745" s="89">
        <f t="shared" si="248"/>
        <v>0</v>
      </c>
      <c r="W745" s="89">
        <f t="shared" si="245"/>
        <v>0</v>
      </c>
      <c r="X745" s="89">
        <f t="shared" si="236"/>
        <v>0</v>
      </c>
      <c r="Y745" s="71">
        <v>3.9</v>
      </c>
      <c r="Z745" s="85">
        <v>37678</v>
      </c>
      <c r="AA745">
        <v>1</v>
      </c>
      <c r="AB745" s="71">
        <v>0</v>
      </c>
      <c r="AC745" s="71">
        <v>1</v>
      </c>
      <c r="AD745" s="94">
        <v>7327</v>
      </c>
      <c r="AE745" s="79">
        <v>2941836</v>
      </c>
      <c r="AF745" s="67">
        <v>140500</v>
      </c>
      <c r="AG745" s="83">
        <v>0</v>
      </c>
      <c r="AH745" s="83">
        <v>0</v>
      </c>
      <c r="AI745" s="94" t="s">
        <v>361</v>
      </c>
      <c r="AJ745" s="93">
        <f t="shared" si="237"/>
        <v>6312.4889999999996</v>
      </c>
      <c r="AK745" s="117">
        <f t="shared" si="238"/>
        <v>4.4928747330960854E-2</v>
      </c>
      <c r="AL745" s="67">
        <v>956</v>
      </c>
      <c r="AM745" s="100">
        <f t="shared" si="239"/>
        <v>0.68042704626334516</v>
      </c>
    </row>
    <row r="746" spans="1:39">
      <c r="A746" s="11">
        <v>2014</v>
      </c>
      <c r="B746" s="141">
        <v>45</v>
      </c>
      <c r="C746">
        <v>2</v>
      </c>
      <c r="D746">
        <f t="shared" si="230"/>
        <v>24</v>
      </c>
      <c r="E746" s="131">
        <f t="shared" si="231"/>
        <v>0.96</v>
      </c>
      <c r="F746">
        <v>1</v>
      </c>
      <c r="G746" s="126">
        <f t="shared" si="232"/>
        <v>35</v>
      </c>
      <c r="H746" s="129">
        <f t="shared" si="233"/>
        <v>1</v>
      </c>
      <c r="I746">
        <v>1</v>
      </c>
      <c r="J746" s="126">
        <f t="shared" si="234"/>
        <v>19</v>
      </c>
      <c r="K746" s="99">
        <f t="shared" si="235"/>
        <v>1</v>
      </c>
      <c r="L746" s="97">
        <f t="shared" si="250"/>
        <v>0.98666666666666669</v>
      </c>
      <c r="M746" s="119">
        <v>0</v>
      </c>
      <c r="N746" s="70">
        <v>1</v>
      </c>
      <c r="O746" s="71">
        <v>1</v>
      </c>
      <c r="P746" s="71">
        <v>1</v>
      </c>
      <c r="Q746" s="89" t="str">
        <f t="shared" si="241"/>
        <v>111</v>
      </c>
      <c r="R746" s="89">
        <v>1</v>
      </c>
      <c r="S746" s="89">
        <f t="shared" si="242"/>
        <v>1</v>
      </c>
      <c r="T746" s="89">
        <f t="shared" si="243"/>
        <v>0</v>
      </c>
      <c r="U746" s="89">
        <f t="shared" si="244"/>
        <v>0</v>
      </c>
      <c r="V746" s="89">
        <f t="shared" si="248"/>
        <v>0</v>
      </c>
      <c r="W746" s="89">
        <f t="shared" si="245"/>
        <v>0</v>
      </c>
      <c r="X746" s="89">
        <f t="shared" si="236"/>
        <v>0</v>
      </c>
      <c r="Y746" s="71">
        <v>4</v>
      </c>
      <c r="Z746" s="85">
        <v>47128</v>
      </c>
      <c r="AA746">
        <v>1</v>
      </c>
      <c r="AB746" s="71">
        <v>0</v>
      </c>
      <c r="AC746" s="71">
        <v>1</v>
      </c>
      <c r="AD746" s="94">
        <v>3291</v>
      </c>
      <c r="AE746" s="79">
        <v>626984</v>
      </c>
      <c r="AF746" s="67">
        <v>29360</v>
      </c>
      <c r="AG746" s="83">
        <v>0</v>
      </c>
      <c r="AH746" s="83">
        <v>0</v>
      </c>
      <c r="AI746" s="94" t="s">
        <v>362</v>
      </c>
      <c r="AJ746" s="93">
        <f t="shared" si="237"/>
        <v>2962.5309999999999</v>
      </c>
      <c r="AK746" s="117">
        <f t="shared" si="238"/>
        <v>0.10090364441416894</v>
      </c>
      <c r="AL746" s="67">
        <v>514</v>
      </c>
      <c r="AM746" s="100">
        <f t="shared" si="239"/>
        <v>1.7506811989100817</v>
      </c>
    </row>
    <row r="747" spans="1:39">
      <c r="A747" s="11">
        <v>2014</v>
      </c>
      <c r="B747" s="141">
        <v>46</v>
      </c>
      <c r="C747">
        <v>1</v>
      </c>
      <c r="D747">
        <f t="shared" si="230"/>
        <v>25</v>
      </c>
      <c r="E747" s="131">
        <f t="shared" si="231"/>
        <v>1</v>
      </c>
      <c r="F747">
        <v>1</v>
      </c>
      <c r="G747" s="126">
        <f t="shared" si="232"/>
        <v>35</v>
      </c>
      <c r="H747" s="129">
        <f t="shared" si="233"/>
        <v>1</v>
      </c>
      <c r="I747">
        <v>1</v>
      </c>
      <c r="J747" s="126">
        <f t="shared" si="234"/>
        <v>19</v>
      </c>
      <c r="K747" s="99">
        <f t="shared" si="235"/>
        <v>1</v>
      </c>
      <c r="L747" s="97">
        <f t="shared" si="250"/>
        <v>1</v>
      </c>
      <c r="M747" s="119">
        <v>0</v>
      </c>
      <c r="N747" s="70">
        <v>1</v>
      </c>
      <c r="O747" s="71">
        <v>0</v>
      </c>
      <c r="P747" s="71">
        <v>0</v>
      </c>
      <c r="Q747" s="89" t="str">
        <f t="shared" si="241"/>
        <v>100</v>
      </c>
      <c r="R747" s="89">
        <v>2</v>
      </c>
      <c r="S747" s="89">
        <f t="shared" si="242"/>
        <v>0</v>
      </c>
      <c r="T747" s="89">
        <f t="shared" si="243"/>
        <v>0</v>
      </c>
      <c r="U747" s="89">
        <v>1</v>
      </c>
      <c r="V747" s="89">
        <f t="shared" si="248"/>
        <v>0</v>
      </c>
      <c r="W747" s="89">
        <f t="shared" si="245"/>
        <v>0</v>
      </c>
      <c r="X747" s="89">
        <f t="shared" si="236"/>
        <v>1</v>
      </c>
      <c r="Y747" s="71">
        <v>5</v>
      </c>
      <c r="Z747" s="85">
        <v>50169</v>
      </c>
      <c r="AA747">
        <v>1</v>
      </c>
      <c r="AB747" s="71">
        <v>0</v>
      </c>
      <c r="AC747" s="71">
        <v>1</v>
      </c>
      <c r="AD747" s="94">
        <v>27739</v>
      </c>
      <c r="AE747" s="79">
        <v>8317372</v>
      </c>
      <c r="AF747" s="67">
        <v>459068</v>
      </c>
      <c r="AG747" s="83">
        <v>0</v>
      </c>
      <c r="AH747" s="83">
        <v>0</v>
      </c>
      <c r="AI747" s="94" t="s">
        <v>363</v>
      </c>
      <c r="AJ747" s="93">
        <f t="shared" si="237"/>
        <v>18930.418000000001</v>
      </c>
      <c r="AK747" s="117">
        <f t="shared" si="238"/>
        <v>4.1236631610131837E-2</v>
      </c>
      <c r="AL747" s="67">
        <v>1904</v>
      </c>
      <c r="AM747" s="100">
        <f t="shared" si="239"/>
        <v>0.41475336987113015</v>
      </c>
    </row>
    <row r="748" spans="1:39">
      <c r="A748" s="11">
        <v>2014</v>
      </c>
      <c r="B748" s="141">
        <v>47</v>
      </c>
      <c r="C748">
        <v>2</v>
      </c>
      <c r="D748">
        <f t="shared" si="230"/>
        <v>24</v>
      </c>
      <c r="E748" s="131">
        <f t="shared" si="231"/>
        <v>0.96</v>
      </c>
      <c r="F748">
        <v>2</v>
      </c>
      <c r="G748" s="126">
        <f t="shared" si="232"/>
        <v>34</v>
      </c>
      <c r="H748" s="129">
        <f t="shared" si="233"/>
        <v>0.97142857142857142</v>
      </c>
      <c r="I748">
        <v>2</v>
      </c>
      <c r="J748" s="126">
        <f t="shared" si="234"/>
        <v>18</v>
      </c>
      <c r="K748" s="99">
        <f t="shared" si="235"/>
        <v>0.94736842105263153</v>
      </c>
      <c r="L748" s="97">
        <f t="shared" si="250"/>
        <v>0.95959899749373434</v>
      </c>
      <c r="M748" s="119">
        <v>0</v>
      </c>
      <c r="N748" s="70">
        <v>1</v>
      </c>
      <c r="O748" s="71">
        <v>1</v>
      </c>
      <c r="P748" s="71">
        <v>1</v>
      </c>
      <c r="Q748" s="89" t="str">
        <f t="shared" si="241"/>
        <v>111</v>
      </c>
      <c r="R748" s="89">
        <v>1</v>
      </c>
      <c r="S748" s="89">
        <f t="shared" si="242"/>
        <v>1</v>
      </c>
      <c r="T748" s="89">
        <f t="shared" si="243"/>
        <v>0</v>
      </c>
      <c r="U748" s="89">
        <f t="shared" si="244"/>
        <v>0</v>
      </c>
      <c r="V748" s="89">
        <f t="shared" si="248"/>
        <v>0</v>
      </c>
      <c r="W748" s="89">
        <f t="shared" si="245"/>
        <v>0</v>
      </c>
      <c r="X748" s="89">
        <f t="shared" si="236"/>
        <v>0</v>
      </c>
      <c r="Y748" s="71">
        <v>6.4</v>
      </c>
      <c r="Z748" s="85">
        <v>50421</v>
      </c>
      <c r="AA748">
        <v>1</v>
      </c>
      <c r="AB748" s="71">
        <v>0</v>
      </c>
      <c r="AC748" s="71">
        <v>1</v>
      </c>
      <c r="AD748" s="94">
        <v>31601</v>
      </c>
      <c r="AE748" s="79">
        <v>7054196</v>
      </c>
      <c r="AF748" s="67">
        <v>425105</v>
      </c>
      <c r="AG748" s="83">
        <v>0</v>
      </c>
      <c r="AH748" s="83">
        <v>0</v>
      </c>
      <c r="AI748" s="94" t="s">
        <v>364</v>
      </c>
      <c r="AJ748" s="93">
        <f t="shared" si="237"/>
        <v>19447.899000000001</v>
      </c>
      <c r="AK748" s="117">
        <f t="shared" si="238"/>
        <v>4.5748459792286617E-2</v>
      </c>
      <c r="AL748" s="67">
        <v>7260</v>
      </c>
      <c r="AM748" s="100">
        <f t="shared" si="239"/>
        <v>1.7078133637571893</v>
      </c>
    </row>
    <row r="749" spans="1:39">
      <c r="A749" s="11">
        <v>2014</v>
      </c>
      <c r="B749" s="141">
        <v>48</v>
      </c>
      <c r="C749">
        <v>3</v>
      </c>
      <c r="D749">
        <f t="shared" si="230"/>
        <v>23</v>
      </c>
      <c r="E749" s="131">
        <f t="shared" si="231"/>
        <v>0.92</v>
      </c>
      <c r="F749">
        <v>2</v>
      </c>
      <c r="G749" s="126">
        <f t="shared" si="232"/>
        <v>34</v>
      </c>
      <c r="H749" s="129">
        <f t="shared" si="233"/>
        <v>0.97142857142857142</v>
      </c>
      <c r="I749">
        <v>2</v>
      </c>
      <c r="J749" s="126">
        <f t="shared" si="234"/>
        <v>18</v>
      </c>
      <c r="K749" s="99">
        <f t="shared" si="235"/>
        <v>0.94736842105263153</v>
      </c>
      <c r="L749" s="97">
        <f t="shared" si="250"/>
        <v>0.94626566416040092</v>
      </c>
      <c r="M749" s="119">
        <v>0</v>
      </c>
      <c r="N749" s="70">
        <v>1</v>
      </c>
      <c r="O749" s="71">
        <v>1</v>
      </c>
      <c r="P749" s="71">
        <v>1</v>
      </c>
      <c r="Q749" s="89" t="str">
        <f t="shared" si="241"/>
        <v>111</v>
      </c>
      <c r="R749" s="89">
        <v>1</v>
      </c>
      <c r="S749" s="89">
        <f t="shared" si="242"/>
        <v>1</v>
      </c>
      <c r="T749" s="89">
        <f t="shared" si="243"/>
        <v>0</v>
      </c>
      <c r="U749" s="89">
        <f t="shared" si="244"/>
        <v>0</v>
      </c>
      <c r="V749" s="89">
        <f t="shared" si="248"/>
        <v>0</v>
      </c>
      <c r="W749" s="89">
        <f t="shared" si="245"/>
        <v>0</v>
      </c>
      <c r="X749" s="89">
        <f t="shared" si="236"/>
        <v>0</v>
      </c>
      <c r="Y749" s="71">
        <v>5.9</v>
      </c>
      <c r="Z749" s="85">
        <v>35783</v>
      </c>
      <c r="AA749">
        <v>1</v>
      </c>
      <c r="AB749" s="71">
        <v>0</v>
      </c>
      <c r="AC749" s="71">
        <v>1</v>
      </c>
      <c r="AD749" s="94">
        <v>7987</v>
      </c>
      <c r="AE749" s="79">
        <v>1848514</v>
      </c>
      <c r="AF749" s="67">
        <v>74002</v>
      </c>
      <c r="AG749" s="83">
        <v>0</v>
      </c>
      <c r="AH749" s="83">
        <v>0</v>
      </c>
      <c r="AI749" s="94" t="s">
        <v>365</v>
      </c>
      <c r="AJ749" s="93">
        <f t="shared" si="237"/>
        <v>5386.5879999999997</v>
      </c>
      <c r="AK749" s="117">
        <f t="shared" si="238"/>
        <v>7.2789762438853003E-2</v>
      </c>
      <c r="AL749" s="67">
        <v>351</v>
      </c>
      <c r="AM749" s="100">
        <f t="shared" si="239"/>
        <v>0.47431150509445691</v>
      </c>
    </row>
    <row r="750" spans="1:39">
      <c r="A750" s="11">
        <v>2014</v>
      </c>
      <c r="B750" s="141">
        <v>49</v>
      </c>
      <c r="C750">
        <v>3</v>
      </c>
      <c r="D750">
        <f t="shared" si="230"/>
        <v>23</v>
      </c>
      <c r="E750" s="131">
        <f t="shared" si="231"/>
        <v>0.92</v>
      </c>
      <c r="F750">
        <v>3</v>
      </c>
      <c r="G750" s="126">
        <f t="shared" si="232"/>
        <v>33</v>
      </c>
      <c r="H750" s="129">
        <f t="shared" si="233"/>
        <v>0.94285714285714284</v>
      </c>
      <c r="I750">
        <v>3</v>
      </c>
      <c r="J750" s="126">
        <f t="shared" si="234"/>
        <v>17</v>
      </c>
      <c r="K750" s="99">
        <f t="shared" si="235"/>
        <v>0.89473684210526316</v>
      </c>
      <c r="L750" s="97">
        <f t="shared" si="250"/>
        <v>0.91919799498746879</v>
      </c>
      <c r="M750" s="119">
        <v>0</v>
      </c>
      <c r="N750" s="70">
        <v>0</v>
      </c>
      <c r="O750" s="71">
        <v>0</v>
      </c>
      <c r="P750" s="71">
        <v>0</v>
      </c>
      <c r="Q750" s="89" t="str">
        <f t="shared" si="241"/>
        <v>000</v>
      </c>
      <c r="R750" s="89">
        <v>0</v>
      </c>
      <c r="S750" s="89">
        <f t="shared" si="242"/>
        <v>0</v>
      </c>
      <c r="T750" s="89">
        <f t="shared" si="243"/>
        <v>1</v>
      </c>
      <c r="U750" s="89">
        <f t="shared" si="244"/>
        <v>0</v>
      </c>
      <c r="V750" s="89">
        <f t="shared" si="248"/>
        <v>0</v>
      </c>
      <c r="W750" s="89">
        <f t="shared" si="245"/>
        <v>0</v>
      </c>
      <c r="X750" s="89">
        <f t="shared" si="236"/>
        <v>0</v>
      </c>
      <c r="Y750" s="71">
        <v>6.1</v>
      </c>
      <c r="Z750" s="85">
        <v>44414</v>
      </c>
      <c r="AA750">
        <v>1</v>
      </c>
      <c r="AB750" s="71">
        <v>0</v>
      </c>
      <c r="AC750" s="71">
        <v>1</v>
      </c>
      <c r="AD750" s="94">
        <v>22368</v>
      </c>
      <c r="AE750" s="79">
        <v>5758377</v>
      </c>
      <c r="AF750" s="67">
        <v>290889</v>
      </c>
      <c r="AG750" s="83">
        <v>0</v>
      </c>
      <c r="AH750" s="83">
        <v>0</v>
      </c>
      <c r="AI750" s="94" t="s">
        <v>366</v>
      </c>
      <c r="AJ750" s="93">
        <f t="shared" si="237"/>
        <v>16364.516</v>
      </c>
      <c r="AK750" s="117">
        <f t="shared" si="238"/>
        <v>5.6256908992777313E-2</v>
      </c>
      <c r="AL750" s="67">
        <v>5795</v>
      </c>
      <c r="AM750" s="100">
        <f t="shared" si="239"/>
        <v>1.9921688341601091</v>
      </c>
    </row>
    <row r="751" spans="1:39" s="20" customFormat="1" ht="16" thickBot="1">
      <c r="A751" s="18">
        <v>2014</v>
      </c>
      <c r="B751" s="142">
        <v>50</v>
      </c>
      <c r="C751" s="20">
        <v>1</v>
      </c>
      <c r="D751" s="20">
        <f t="shared" si="230"/>
        <v>25</v>
      </c>
      <c r="E751" s="138">
        <f t="shared" si="231"/>
        <v>1</v>
      </c>
      <c r="F751" s="20">
        <v>12</v>
      </c>
      <c r="G751" s="20">
        <f t="shared" si="232"/>
        <v>24</v>
      </c>
      <c r="H751" s="139">
        <f t="shared" si="233"/>
        <v>0.68571428571428572</v>
      </c>
      <c r="I751" s="20">
        <v>12</v>
      </c>
      <c r="J751" s="20">
        <f t="shared" si="234"/>
        <v>8</v>
      </c>
      <c r="K751" s="105">
        <f t="shared" si="235"/>
        <v>0.42105263157894735</v>
      </c>
      <c r="L751" s="106">
        <f>E751</f>
        <v>1</v>
      </c>
      <c r="M751" s="140">
        <v>0</v>
      </c>
      <c r="N751" s="20">
        <v>0</v>
      </c>
      <c r="O751" s="20">
        <v>0</v>
      </c>
      <c r="P751" s="20">
        <v>0</v>
      </c>
      <c r="Q751" s="72" t="str">
        <f t="shared" si="241"/>
        <v>000</v>
      </c>
      <c r="R751" s="72">
        <v>0</v>
      </c>
      <c r="S751" s="72">
        <f t="shared" si="242"/>
        <v>0</v>
      </c>
      <c r="T751" s="72">
        <f t="shared" si="243"/>
        <v>1</v>
      </c>
      <c r="U751" s="72">
        <f t="shared" si="244"/>
        <v>0</v>
      </c>
      <c r="V751" s="72">
        <f t="shared" si="248"/>
        <v>0</v>
      </c>
      <c r="W751" s="72">
        <f t="shared" si="245"/>
        <v>0</v>
      </c>
      <c r="X751" s="72">
        <f t="shared" si="236"/>
        <v>0</v>
      </c>
      <c r="Y751" s="20">
        <v>4.3</v>
      </c>
      <c r="Z751" s="86">
        <v>56068</v>
      </c>
      <c r="AA751" s="20">
        <v>1</v>
      </c>
      <c r="AB751" s="72">
        <v>0</v>
      </c>
      <c r="AC751" s="72">
        <v>1</v>
      </c>
      <c r="AD751" s="95">
        <v>930</v>
      </c>
      <c r="AE751" s="80">
        <v>583642</v>
      </c>
      <c r="AF751" s="82">
        <v>41832</v>
      </c>
      <c r="AG751" s="84">
        <v>0</v>
      </c>
      <c r="AH751" s="84">
        <v>0</v>
      </c>
      <c r="AI751" s="95" t="s">
        <v>367</v>
      </c>
      <c r="AJ751" s="96">
        <f t="shared" si="237"/>
        <v>2263.3870000000002</v>
      </c>
      <c r="AK751" s="118">
        <f t="shared" si="238"/>
        <v>5.4106593038821961E-2</v>
      </c>
      <c r="AL751" s="68">
        <v>746</v>
      </c>
      <c r="AM751" s="107">
        <f t="shared" si="239"/>
        <v>1.7833237712755787</v>
      </c>
    </row>
    <row r="752" spans="1:39" ht="16" thickTop="1">
      <c r="A752" s="16">
        <v>2015</v>
      </c>
      <c r="B752" s="141">
        <v>1</v>
      </c>
      <c r="C752" s="71">
        <v>3</v>
      </c>
      <c r="D752" s="156">
        <f t="shared" si="230"/>
        <v>23</v>
      </c>
      <c r="E752" s="131">
        <f t="shared" si="231"/>
        <v>0.92</v>
      </c>
      <c r="F752">
        <v>2</v>
      </c>
      <c r="G752" s="126">
        <f t="shared" si="232"/>
        <v>34</v>
      </c>
      <c r="H752" s="129">
        <f t="shared" si="233"/>
        <v>0.97142857142857142</v>
      </c>
      <c r="I752">
        <v>2</v>
      </c>
      <c r="J752" s="126">
        <f t="shared" si="234"/>
        <v>18</v>
      </c>
      <c r="K752" s="99">
        <f t="shared" si="235"/>
        <v>0.94736842105263153</v>
      </c>
      <c r="L752" s="120">
        <f>(E752+H752+K752)/3</f>
        <v>0.94626566416040092</v>
      </c>
      <c r="M752" s="121">
        <v>0</v>
      </c>
      <c r="N752" s="70">
        <v>0</v>
      </c>
      <c r="O752" s="71">
        <v>0</v>
      </c>
      <c r="P752" s="71">
        <v>0</v>
      </c>
      <c r="Q752" s="89" t="str">
        <f t="shared" si="241"/>
        <v>000</v>
      </c>
      <c r="R752" s="71">
        <v>0</v>
      </c>
      <c r="S752" s="89">
        <f t="shared" si="242"/>
        <v>0</v>
      </c>
      <c r="T752" s="89">
        <f t="shared" si="243"/>
        <v>1</v>
      </c>
      <c r="U752" s="89">
        <f t="shared" si="244"/>
        <v>0</v>
      </c>
      <c r="V752" s="89">
        <f t="shared" si="248"/>
        <v>0</v>
      </c>
      <c r="W752" s="89">
        <f t="shared" si="245"/>
        <v>0</v>
      </c>
      <c r="X752" s="89">
        <f t="shared" si="236"/>
        <v>0</v>
      </c>
      <c r="Y752" s="71">
        <v>6</v>
      </c>
      <c r="Z752" s="85">
        <v>38070</v>
      </c>
      <c r="AA752">
        <v>1</v>
      </c>
      <c r="AB752" s="71">
        <v>0</v>
      </c>
      <c r="AC752" s="71">
        <v>0</v>
      </c>
      <c r="AD752" s="93">
        <v>8969</v>
      </c>
      <c r="AE752" s="79">
        <v>4853875</v>
      </c>
      <c r="AF752" s="67">
        <v>199980</v>
      </c>
      <c r="AG752" s="83">
        <v>0</v>
      </c>
      <c r="AH752" s="83">
        <v>0</v>
      </c>
      <c r="AI752" s="94" t="s">
        <v>268</v>
      </c>
      <c r="AJ752" s="93">
        <f t="shared" si="237"/>
        <v>9755.4390000000003</v>
      </c>
      <c r="AK752" s="117">
        <f t="shared" si="238"/>
        <v>4.8782073207320732E-2</v>
      </c>
      <c r="AL752" s="67">
        <v>2666</v>
      </c>
      <c r="AM752" s="100">
        <f t="shared" si="239"/>
        <v>1.3331333133313332</v>
      </c>
    </row>
    <row r="753" spans="1:39">
      <c r="A753" s="11">
        <v>2015</v>
      </c>
      <c r="B753" s="141">
        <v>2</v>
      </c>
      <c r="C753" s="71">
        <v>1</v>
      </c>
      <c r="D753" s="156">
        <f t="shared" si="230"/>
        <v>25</v>
      </c>
      <c r="E753" s="131">
        <f t="shared" si="231"/>
        <v>1</v>
      </c>
      <c r="F753">
        <v>1</v>
      </c>
      <c r="G753" s="126">
        <f t="shared" si="232"/>
        <v>35</v>
      </c>
      <c r="H753" s="129">
        <f t="shared" si="233"/>
        <v>1</v>
      </c>
      <c r="I753">
        <v>1</v>
      </c>
      <c r="J753" s="126">
        <f t="shared" si="234"/>
        <v>19</v>
      </c>
      <c r="K753" s="99">
        <f t="shared" si="235"/>
        <v>1</v>
      </c>
      <c r="L753" s="120">
        <f>(E753+H753+K753)/3</f>
        <v>1</v>
      </c>
      <c r="M753" s="121">
        <v>0</v>
      </c>
      <c r="N753" s="70">
        <v>2</v>
      </c>
      <c r="O753" s="71">
        <v>0</v>
      </c>
      <c r="P753" s="71">
        <v>0</v>
      </c>
      <c r="Q753" s="89" t="str">
        <f t="shared" si="241"/>
        <v>200</v>
      </c>
      <c r="R753" s="71">
        <v>2</v>
      </c>
      <c r="S753" s="89">
        <f t="shared" si="242"/>
        <v>0</v>
      </c>
      <c r="T753" s="89">
        <f t="shared" si="243"/>
        <v>0</v>
      </c>
      <c r="U753" s="89">
        <f t="shared" si="244"/>
        <v>0</v>
      </c>
      <c r="V753" s="89">
        <f t="shared" si="248"/>
        <v>0</v>
      </c>
      <c r="W753" s="89">
        <f t="shared" si="245"/>
        <v>1</v>
      </c>
      <c r="X753" s="89">
        <f t="shared" si="236"/>
        <v>1</v>
      </c>
      <c r="Y753" s="71">
        <v>6.3</v>
      </c>
      <c r="Z753" s="85">
        <v>56202</v>
      </c>
      <c r="AA753">
        <v>1</v>
      </c>
      <c r="AB753" s="71">
        <v>0</v>
      </c>
      <c r="AC753" s="71">
        <v>0</v>
      </c>
      <c r="AD753" s="93">
        <v>5728</v>
      </c>
      <c r="AE753" s="79">
        <v>737709</v>
      </c>
      <c r="AF753" s="67">
        <v>53384</v>
      </c>
      <c r="AG753" s="83">
        <v>0</v>
      </c>
      <c r="AH753" s="83">
        <v>0</v>
      </c>
      <c r="AI753" s="94" t="s">
        <v>269</v>
      </c>
      <c r="AJ753" s="93">
        <f t="shared" si="237"/>
        <v>863.72299999999996</v>
      </c>
      <c r="AK753" s="117">
        <f t="shared" si="238"/>
        <v>1.6179435786003296E-2</v>
      </c>
      <c r="AL753" s="67">
        <v>612</v>
      </c>
      <c r="AM753" s="100">
        <f t="shared" si="239"/>
        <v>1.1464109096358459</v>
      </c>
    </row>
    <row r="754" spans="1:39">
      <c r="A754" s="11">
        <v>2015</v>
      </c>
      <c r="B754" s="141">
        <v>3</v>
      </c>
      <c r="C754" s="71">
        <v>3</v>
      </c>
      <c r="D754" s="156">
        <f t="shared" si="230"/>
        <v>23</v>
      </c>
      <c r="E754" s="131">
        <f t="shared" si="231"/>
        <v>0.92</v>
      </c>
      <c r="F754">
        <v>4</v>
      </c>
      <c r="G754" s="126">
        <f t="shared" si="232"/>
        <v>32</v>
      </c>
      <c r="H754" s="129">
        <f t="shared" si="233"/>
        <v>0.91428571428571426</v>
      </c>
      <c r="I754">
        <v>12</v>
      </c>
      <c r="J754" s="126">
        <f t="shared" si="234"/>
        <v>8</v>
      </c>
      <c r="K754" s="99">
        <f t="shared" si="235"/>
        <v>0.42105263157894735</v>
      </c>
      <c r="L754" s="120">
        <f>(E754+H754)/2</f>
        <v>0.91714285714285715</v>
      </c>
      <c r="M754" s="121">
        <v>0</v>
      </c>
      <c r="N754" s="70">
        <v>0</v>
      </c>
      <c r="O754" s="71">
        <v>0</v>
      </c>
      <c r="P754" s="71">
        <v>0</v>
      </c>
      <c r="Q754" s="89" t="str">
        <f t="shared" si="241"/>
        <v>000</v>
      </c>
      <c r="R754" s="89">
        <v>0</v>
      </c>
      <c r="S754" s="89">
        <f t="shared" si="242"/>
        <v>0</v>
      </c>
      <c r="T754" s="89">
        <f t="shared" si="243"/>
        <v>1</v>
      </c>
      <c r="U754" s="89">
        <f t="shared" si="244"/>
        <v>0</v>
      </c>
      <c r="V754" s="89">
        <f t="shared" si="248"/>
        <v>0</v>
      </c>
      <c r="W754" s="89">
        <f t="shared" si="245"/>
        <v>0</v>
      </c>
      <c r="X754" s="89">
        <f t="shared" si="236"/>
        <v>0</v>
      </c>
      <c r="Y754" s="71">
        <v>6.6</v>
      </c>
      <c r="Z754" s="85">
        <v>39217</v>
      </c>
      <c r="AA754">
        <v>1</v>
      </c>
      <c r="AB754" s="71">
        <v>0</v>
      </c>
      <c r="AC754" s="71">
        <v>0</v>
      </c>
      <c r="AD754" s="93">
        <v>14244</v>
      </c>
      <c r="AE754" s="79">
        <v>6817565</v>
      </c>
      <c r="AF754" s="67">
        <v>291448</v>
      </c>
      <c r="AG754" s="83">
        <v>8</v>
      </c>
      <c r="AH754" s="83">
        <v>8</v>
      </c>
      <c r="AI754" s="94" t="s">
        <v>270</v>
      </c>
      <c r="AJ754" s="93">
        <f t="shared" si="237"/>
        <v>14082.1</v>
      </c>
      <c r="AK754" s="117">
        <f t="shared" si="238"/>
        <v>4.8317710191869562E-2</v>
      </c>
      <c r="AL754" s="67">
        <v>2168</v>
      </c>
      <c r="AM754" s="100">
        <f t="shared" si="239"/>
        <v>0.7438719771623068</v>
      </c>
    </row>
    <row r="755" spans="1:39">
      <c r="A755" s="11">
        <v>2015</v>
      </c>
      <c r="B755" s="141">
        <v>4</v>
      </c>
      <c r="C755" s="71">
        <v>3</v>
      </c>
      <c r="D755" s="156">
        <f t="shared" si="230"/>
        <v>23</v>
      </c>
      <c r="E755" s="131">
        <f t="shared" si="231"/>
        <v>0.92</v>
      </c>
      <c r="F755">
        <v>2</v>
      </c>
      <c r="G755" s="126">
        <f t="shared" si="232"/>
        <v>34</v>
      </c>
      <c r="H755" s="129">
        <f t="shared" si="233"/>
        <v>0.97142857142857142</v>
      </c>
      <c r="I755">
        <v>12</v>
      </c>
      <c r="J755" s="126">
        <f t="shared" si="234"/>
        <v>8</v>
      </c>
      <c r="K755" s="99">
        <f t="shared" si="235"/>
        <v>0.42105263157894735</v>
      </c>
      <c r="L755" s="120">
        <f>(E755+H755)/2</f>
        <v>0.94571428571428573</v>
      </c>
      <c r="M755" s="121">
        <v>0</v>
      </c>
      <c r="N755" s="70">
        <v>0</v>
      </c>
      <c r="O755" s="71">
        <v>0</v>
      </c>
      <c r="P755" s="71">
        <v>0</v>
      </c>
      <c r="Q755" s="89" t="str">
        <f t="shared" si="241"/>
        <v>000</v>
      </c>
      <c r="R755" s="89">
        <v>0</v>
      </c>
      <c r="S755" s="89">
        <f t="shared" si="242"/>
        <v>0</v>
      </c>
      <c r="T755" s="89">
        <f t="shared" si="243"/>
        <v>1</v>
      </c>
      <c r="U755" s="89">
        <f t="shared" si="244"/>
        <v>0</v>
      </c>
      <c r="V755" s="89">
        <f t="shared" si="248"/>
        <v>0</v>
      </c>
      <c r="W755" s="89">
        <f t="shared" si="245"/>
        <v>0</v>
      </c>
      <c r="X755" s="89">
        <f t="shared" si="236"/>
        <v>0</v>
      </c>
      <c r="Y755" s="71">
        <v>5.6</v>
      </c>
      <c r="Z755" s="85">
        <v>38257</v>
      </c>
      <c r="AA755">
        <v>1</v>
      </c>
      <c r="AB755" s="71">
        <v>0</v>
      </c>
      <c r="AC755" s="71">
        <v>0</v>
      </c>
      <c r="AD755" s="93">
        <v>4985</v>
      </c>
      <c r="AE755" s="79">
        <v>2977853</v>
      </c>
      <c r="AF755" s="67">
        <v>118677</v>
      </c>
      <c r="AG755" s="83">
        <v>16</v>
      </c>
      <c r="AH755" s="83">
        <v>16</v>
      </c>
      <c r="AI755" s="94" t="s">
        <v>271</v>
      </c>
      <c r="AJ755" s="93">
        <f t="shared" si="237"/>
        <v>9190.2119999999995</v>
      </c>
      <c r="AK755" s="117">
        <f t="shared" si="238"/>
        <v>7.7438863469754038E-2</v>
      </c>
      <c r="AL755" s="67">
        <v>3270</v>
      </c>
      <c r="AM755" s="100">
        <f t="shared" si="239"/>
        <v>2.7553780429232284</v>
      </c>
    </row>
    <row r="756" spans="1:39">
      <c r="A756" s="11">
        <v>2015</v>
      </c>
      <c r="B756" s="141">
        <v>5</v>
      </c>
      <c r="C756" s="71">
        <v>4</v>
      </c>
      <c r="D756" s="156">
        <f t="shared" si="230"/>
        <v>22</v>
      </c>
      <c r="E756" s="131">
        <f t="shared" si="231"/>
        <v>0.88</v>
      </c>
      <c r="F756">
        <v>4</v>
      </c>
      <c r="G756" s="126">
        <f t="shared" si="232"/>
        <v>32</v>
      </c>
      <c r="H756" s="129">
        <f t="shared" si="233"/>
        <v>0.91428571428571426</v>
      </c>
      <c r="I756">
        <v>5</v>
      </c>
      <c r="J756" s="126">
        <f t="shared" si="234"/>
        <v>15</v>
      </c>
      <c r="K756" s="99">
        <f t="shared" si="235"/>
        <v>0.78947368421052633</v>
      </c>
      <c r="L756" s="120">
        <f>(E756+H756+K756)/3</f>
        <v>0.86125313283208016</v>
      </c>
      <c r="M756" s="121">
        <v>0</v>
      </c>
      <c r="N756" s="70">
        <v>1</v>
      </c>
      <c r="O756" s="71">
        <v>1</v>
      </c>
      <c r="P756" s="71">
        <v>1</v>
      </c>
      <c r="Q756" s="89" t="str">
        <f t="shared" si="241"/>
        <v>111</v>
      </c>
      <c r="R756" s="89">
        <v>1</v>
      </c>
      <c r="S756" s="89">
        <f t="shared" si="242"/>
        <v>1</v>
      </c>
      <c r="T756" s="89">
        <f t="shared" si="243"/>
        <v>0</v>
      </c>
      <c r="U756" s="89">
        <f t="shared" si="244"/>
        <v>0</v>
      </c>
      <c r="V756" s="89">
        <f t="shared" si="248"/>
        <v>0</v>
      </c>
      <c r="W756" s="89">
        <f t="shared" si="245"/>
        <v>0</v>
      </c>
      <c r="X756" s="89">
        <f t="shared" si="236"/>
        <v>0</v>
      </c>
      <c r="Y756" s="71">
        <v>6.9</v>
      </c>
      <c r="Z756" s="85">
        <v>53949</v>
      </c>
      <c r="AA756">
        <v>1</v>
      </c>
      <c r="AB756" s="71">
        <v>0</v>
      </c>
      <c r="AC756" s="71">
        <v>0</v>
      </c>
      <c r="AD756" s="93">
        <v>151715</v>
      </c>
      <c r="AE756" s="79">
        <v>38993940</v>
      </c>
      <c r="AF756" s="67">
        <v>2491619</v>
      </c>
      <c r="AG756" s="83">
        <v>12</v>
      </c>
      <c r="AH756" s="83">
        <v>12</v>
      </c>
      <c r="AI756" s="94" t="s">
        <v>272</v>
      </c>
      <c r="AJ756" s="93">
        <f t="shared" si="237"/>
        <v>151172.64300000001</v>
      </c>
      <c r="AK756" s="117">
        <f t="shared" si="238"/>
        <v>6.0672455539952139E-2</v>
      </c>
      <c r="AL756" s="67">
        <v>33928</v>
      </c>
      <c r="AM756" s="100">
        <f t="shared" si="239"/>
        <v>1.3616849125006671</v>
      </c>
    </row>
    <row r="757" spans="1:39">
      <c r="A757" s="11">
        <v>2015</v>
      </c>
      <c r="B757" s="141">
        <v>6</v>
      </c>
      <c r="C757" s="71">
        <v>3</v>
      </c>
      <c r="D757" s="156">
        <f t="shared" si="230"/>
        <v>23</v>
      </c>
      <c r="E757" s="131">
        <f t="shared" si="231"/>
        <v>0.92</v>
      </c>
      <c r="F757">
        <v>2</v>
      </c>
      <c r="G757" s="126">
        <f t="shared" si="232"/>
        <v>34</v>
      </c>
      <c r="H757" s="129">
        <f t="shared" si="233"/>
        <v>0.97142857142857142</v>
      </c>
      <c r="I757">
        <v>12</v>
      </c>
      <c r="J757" s="126">
        <f t="shared" si="234"/>
        <v>8</v>
      </c>
      <c r="K757" s="99">
        <f t="shared" si="235"/>
        <v>0.42105263157894735</v>
      </c>
      <c r="L757" s="120">
        <f>(E757+H757)/2</f>
        <v>0.94571428571428573</v>
      </c>
      <c r="M757" s="121">
        <v>0</v>
      </c>
      <c r="N757" s="70">
        <v>1</v>
      </c>
      <c r="O757" s="71">
        <v>1</v>
      </c>
      <c r="P757" s="71">
        <v>0</v>
      </c>
      <c r="Q757" s="89" t="str">
        <f t="shared" si="241"/>
        <v>110</v>
      </c>
      <c r="R757" s="89">
        <v>2</v>
      </c>
      <c r="S757" s="89">
        <f t="shared" si="242"/>
        <v>0</v>
      </c>
      <c r="T757" s="89">
        <f t="shared" si="243"/>
        <v>0</v>
      </c>
      <c r="U757" s="89">
        <v>1</v>
      </c>
      <c r="V757" s="89">
        <f t="shared" si="248"/>
        <v>0</v>
      </c>
      <c r="W757" s="89">
        <f t="shared" si="245"/>
        <v>0</v>
      </c>
      <c r="X757" s="89">
        <f t="shared" si="236"/>
        <v>1</v>
      </c>
      <c r="Y757" s="71">
        <v>4.2</v>
      </c>
      <c r="Z757" s="85">
        <v>50971</v>
      </c>
      <c r="AA757">
        <v>1</v>
      </c>
      <c r="AB757" s="71">
        <v>0</v>
      </c>
      <c r="AC757" s="71">
        <v>0</v>
      </c>
      <c r="AD757" s="93">
        <v>17200</v>
      </c>
      <c r="AE757" s="79">
        <v>5448819</v>
      </c>
      <c r="AF757" s="67">
        <v>313329</v>
      </c>
      <c r="AG757" s="83">
        <v>8</v>
      </c>
      <c r="AH757" s="83">
        <v>8</v>
      </c>
      <c r="AI757" s="94" t="s">
        <v>273</v>
      </c>
      <c r="AJ757" s="93">
        <f t="shared" si="237"/>
        <v>12810.632</v>
      </c>
      <c r="AK757" s="117">
        <f t="shared" si="238"/>
        <v>4.0885561183292958E-2</v>
      </c>
      <c r="AL757" s="67">
        <v>2451</v>
      </c>
      <c r="AM757" s="100">
        <f t="shared" si="239"/>
        <v>0.78224486083318179</v>
      </c>
    </row>
    <row r="758" spans="1:39">
      <c r="A758" s="11">
        <v>2015</v>
      </c>
      <c r="B758" s="141">
        <v>7</v>
      </c>
      <c r="C758" s="71">
        <v>3</v>
      </c>
      <c r="D758" s="156">
        <f t="shared" si="230"/>
        <v>23</v>
      </c>
      <c r="E758" s="131">
        <f t="shared" si="231"/>
        <v>0.92</v>
      </c>
      <c r="F758">
        <v>4</v>
      </c>
      <c r="G758" s="126">
        <f t="shared" si="232"/>
        <v>32</v>
      </c>
      <c r="H758" s="129">
        <f t="shared" si="233"/>
        <v>0.91428571428571426</v>
      </c>
      <c r="I758">
        <v>3</v>
      </c>
      <c r="J758" s="126">
        <f t="shared" si="234"/>
        <v>17</v>
      </c>
      <c r="K758" s="99">
        <f t="shared" si="235"/>
        <v>0.89473684210526316</v>
      </c>
      <c r="L758" s="120">
        <f t="shared" ref="L758:L766" si="251">(E758+H758+K758)/3</f>
        <v>0.90967418546365908</v>
      </c>
      <c r="M758" s="121">
        <v>0</v>
      </c>
      <c r="N758" s="70">
        <v>1</v>
      </c>
      <c r="O758" s="71">
        <v>1</v>
      </c>
      <c r="P758" s="71">
        <v>1</v>
      </c>
      <c r="Q758" s="89" t="str">
        <f t="shared" si="241"/>
        <v>111</v>
      </c>
      <c r="R758" s="89">
        <v>1</v>
      </c>
      <c r="S758" s="89">
        <f t="shared" si="242"/>
        <v>1</v>
      </c>
      <c r="T758" s="89">
        <f t="shared" si="243"/>
        <v>0</v>
      </c>
      <c r="U758" s="89">
        <f t="shared" si="244"/>
        <v>0</v>
      </c>
      <c r="V758" s="89">
        <f t="shared" si="248"/>
        <v>0</v>
      </c>
      <c r="W758" s="89">
        <f t="shared" si="245"/>
        <v>0</v>
      </c>
      <c r="X758" s="89">
        <f t="shared" si="236"/>
        <v>0</v>
      </c>
      <c r="Y758" s="71">
        <v>6.3</v>
      </c>
      <c r="Z758" s="85">
        <v>68822</v>
      </c>
      <c r="AA758">
        <v>1</v>
      </c>
      <c r="AB758" s="71">
        <v>0</v>
      </c>
      <c r="AC758" s="71">
        <v>0</v>
      </c>
      <c r="AD758" s="93">
        <v>35362</v>
      </c>
      <c r="AE758" s="79">
        <v>3584730</v>
      </c>
      <c r="AF758" s="67">
        <v>256306</v>
      </c>
      <c r="AG758" s="83">
        <v>0</v>
      </c>
      <c r="AH758" s="83">
        <v>0</v>
      </c>
      <c r="AI758" s="94" t="s">
        <v>274</v>
      </c>
      <c r="AJ758" s="93">
        <f t="shared" si="237"/>
        <v>16231.958000000001</v>
      </c>
      <c r="AK758" s="117">
        <f t="shared" si="238"/>
        <v>6.3330386335083852E-2</v>
      </c>
      <c r="AL758" s="67">
        <v>273</v>
      </c>
      <c r="AM758" s="100">
        <f t="shared" si="239"/>
        <v>0.10651330831115931</v>
      </c>
    </row>
    <row r="759" spans="1:39">
      <c r="A759" s="11">
        <v>2015</v>
      </c>
      <c r="B759" s="141">
        <v>8</v>
      </c>
      <c r="C759" s="71">
        <v>1</v>
      </c>
      <c r="D759" s="156">
        <f t="shared" si="230"/>
        <v>25</v>
      </c>
      <c r="E759" s="131">
        <f t="shared" si="231"/>
        <v>1</v>
      </c>
      <c r="F759">
        <v>1</v>
      </c>
      <c r="G759" s="126">
        <f t="shared" si="232"/>
        <v>35</v>
      </c>
      <c r="H759" s="129">
        <f t="shared" si="233"/>
        <v>1</v>
      </c>
      <c r="I759">
        <v>1</v>
      </c>
      <c r="J759" s="126">
        <f t="shared" si="234"/>
        <v>19</v>
      </c>
      <c r="K759" s="99">
        <f t="shared" si="235"/>
        <v>1</v>
      </c>
      <c r="L759" s="120">
        <f t="shared" si="251"/>
        <v>1</v>
      </c>
      <c r="M759" s="121">
        <v>0</v>
      </c>
      <c r="N759" s="70">
        <v>1</v>
      </c>
      <c r="O759" s="71">
        <v>1</v>
      </c>
      <c r="P759" s="71">
        <v>1</v>
      </c>
      <c r="Q759" s="89" t="str">
        <f t="shared" si="241"/>
        <v>111</v>
      </c>
      <c r="R759" s="89">
        <v>1</v>
      </c>
      <c r="S759" s="89">
        <f t="shared" si="242"/>
        <v>1</v>
      </c>
      <c r="T759" s="89">
        <f t="shared" si="243"/>
        <v>0</v>
      </c>
      <c r="U759" s="89">
        <f t="shared" si="244"/>
        <v>0</v>
      </c>
      <c r="V759" s="89">
        <f t="shared" si="248"/>
        <v>0</v>
      </c>
      <c r="W759" s="89">
        <f t="shared" si="245"/>
        <v>0</v>
      </c>
      <c r="X759" s="89">
        <f t="shared" si="236"/>
        <v>0</v>
      </c>
      <c r="Y759" s="71">
        <v>5</v>
      </c>
      <c r="Z759" s="85">
        <v>47727</v>
      </c>
      <c r="AA759">
        <v>1</v>
      </c>
      <c r="AB759" s="71">
        <v>0</v>
      </c>
      <c r="AC759" s="71">
        <v>0</v>
      </c>
      <c r="AD759" s="93">
        <v>4965</v>
      </c>
      <c r="AE759" s="79">
        <v>944076</v>
      </c>
      <c r="AF759" s="67">
        <v>68864</v>
      </c>
      <c r="AG759" s="83">
        <v>0</v>
      </c>
      <c r="AH759" s="83">
        <v>0</v>
      </c>
      <c r="AI759" s="94" t="s">
        <v>275</v>
      </c>
      <c r="AJ759" s="93">
        <f t="shared" si="237"/>
        <v>3513.9160000000002</v>
      </c>
      <c r="AK759" s="117">
        <f t="shared" si="238"/>
        <v>5.1026893587360594E-2</v>
      </c>
      <c r="AL759" s="67">
        <v>494</v>
      </c>
      <c r="AM759" s="100">
        <f t="shared" si="239"/>
        <v>0.71735594795539026</v>
      </c>
    </row>
    <row r="760" spans="1:39">
      <c r="A760" s="11">
        <v>2015</v>
      </c>
      <c r="B760" s="141">
        <v>9</v>
      </c>
      <c r="C760" s="71">
        <v>1</v>
      </c>
      <c r="D760" s="156">
        <f t="shared" si="230"/>
        <v>25</v>
      </c>
      <c r="E760" s="131">
        <f t="shared" si="231"/>
        <v>1</v>
      </c>
      <c r="F760">
        <v>2</v>
      </c>
      <c r="G760" s="126">
        <f t="shared" si="232"/>
        <v>34</v>
      </c>
      <c r="H760" s="129">
        <f t="shared" si="233"/>
        <v>0.97142857142857142</v>
      </c>
      <c r="I760">
        <v>1</v>
      </c>
      <c r="J760" s="126">
        <f t="shared" si="234"/>
        <v>19</v>
      </c>
      <c r="K760" s="99">
        <f t="shared" si="235"/>
        <v>1</v>
      </c>
      <c r="L760" s="120">
        <f t="shared" si="251"/>
        <v>0.99047619047619051</v>
      </c>
      <c r="M760" s="121">
        <v>0</v>
      </c>
      <c r="N760" s="70">
        <v>0</v>
      </c>
      <c r="O760" s="71">
        <v>0</v>
      </c>
      <c r="P760" s="71">
        <v>0</v>
      </c>
      <c r="Q760" s="89" t="str">
        <f t="shared" si="241"/>
        <v>000</v>
      </c>
      <c r="R760" s="89">
        <v>0</v>
      </c>
      <c r="S760" s="89">
        <f t="shared" si="242"/>
        <v>0</v>
      </c>
      <c r="T760" s="89">
        <f t="shared" si="243"/>
        <v>1</v>
      </c>
      <c r="U760" s="89">
        <f t="shared" si="244"/>
        <v>0</v>
      </c>
      <c r="V760" s="89">
        <f t="shared" si="248"/>
        <v>0</v>
      </c>
      <c r="W760" s="89">
        <f t="shared" si="245"/>
        <v>0</v>
      </c>
      <c r="X760" s="89">
        <f t="shared" si="236"/>
        <v>0</v>
      </c>
      <c r="Y760" s="71">
        <v>5.7</v>
      </c>
      <c r="Z760" s="85">
        <v>44487</v>
      </c>
      <c r="AA760">
        <v>1</v>
      </c>
      <c r="AB760" s="71">
        <v>0</v>
      </c>
      <c r="AC760" s="71">
        <v>0</v>
      </c>
      <c r="AD760" s="93">
        <v>33315</v>
      </c>
      <c r="AE760" s="79">
        <v>20244914</v>
      </c>
      <c r="AF760" s="67">
        <v>883861</v>
      </c>
      <c r="AG760" s="83">
        <v>8</v>
      </c>
      <c r="AH760" s="83">
        <v>8</v>
      </c>
      <c r="AI760" s="94" t="s">
        <v>276</v>
      </c>
      <c r="AJ760" s="93">
        <f t="shared" si="237"/>
        <v>37217.758999999998</v>
      </c>
      <c r="AK760" s="117">
        <f t="shared" si="238"/>
        <v>4.2108158409523665E-2</v>
      </c>
      <c r="AL760" s="67">
        <v>6378</v>
      </c>
      <c r="AM760" s="100">
        <f t="shared" si="239"/>
        <v>0.72160667797312028</v>
      </c>
    </row>
    <row r="761" spans="1:39">
      <c r="A761" s="11">
        <v>2015</v>
      </c>
      <c r="B761" s="141">
        <v>10</v>
      </c>
      <c r="C761" s="71">
        <v>1</v>
      </c>
      <c r="D761" s="156">
        <f t="shared" si="230"/>
        <v>25</v>
      </c>
      <c r="E761" s="131">
        <f t="shared" si="231"/>
        <v>1</v>
      </c>
      <c r="F761">
        <v>1</v>
      </c>
      <c r="G761" s="126">
        <f t="shared" si="232"/>
        <v>35</v>
      </c>
      <c r="H761" s="129">
        <f t="shared" si="233"/>
        <v>1</v>
      </c>
      <c r="I761">
        <v>1</v>
      </c>
      <c r="J761" s="126">
        <f t="shared" si="234"/>
        <v>19</v>
      </c>
      <c r="K761" s="99">
        <f t="shared" si="235"/>
        <v>1</v>
      </c>
      <c r="L761" s="120">
        <f t="shared" si="251"/>
        <v>1</v>
      </c>
      <c r="M761" s="121">
        <v>0</v>
      </c>
      <c r="N761" s="70">
        <v>0</v>
      </c>
      <c r="O761" s="71">
        <v>0</v>
      </c>
      <c r="P761" s="71">
        <v>0</v>
      </c>
      <c r="Q761" s="89" t="str">
        <f t="shared" si="241"/>
        <v>000</v>
      </c>
      <c r="R761" s="89">
        <v>0</v>
      </c>
      <c r="S761" s="89">
        <f t="shared" si="242"/>
        <v>0</v>
      </c>
      <c r="T761" s="89">
        <f t="shared" si="243"/>
        <v>1</v>
      </c>
      <c r="U761" s="89">
        <f t="shared" si="244"/>
        <v>0</v>
      </c>
      <c r="V761" s="89">
        <f t="shared" si="248"/>
        <v>0</v>
      </c>
      <c r="W761" s="89">
        <f t="shared" si="245"/>
        <v>0</v>
      </c>
      <c r="X761" s="89">
        <f t="shared" si="236"/>
        <v>0</v>
      </c>
      <c r="Y761" s="71">
        <v>6.4</v>
      </c>
      <c r="Z761" s="85">
        <v>40367</v>
      </c>
      <c r="AA761">
        <v>1</v>
      </c>
      <c r="AB761" s="71">
        <v>0</v>
      </c>
      <c r="AC761" s="71">
        <v>0</v>
      </c>
      <c r="AD761" s="93">
        <v>13248</v>
      </c>
      <c r="AE761" s="79">
        <v>10199398</v>
      </c>
      <c r="AF761" s="67">
        <v>501522</v>
      </c>
      <c r="AG761" s="83">
        <v>0</v>
      </c>
      <c r="AH761" s="83">
        <v>0</v>
      </c>
      <c r="AI761" s="94" t="s">
        <v>277</v>
      </c>
      <c r="AJ761" s="93">
        <f t="shared" si="237"/>
        <v>19723.73</v>
      </c>
      <c r="AK761" s="117">
        <f t="shared" si="238"/>
        <v>3.9327746340140614E-2</v>
      </c>
      <c r="AL761" s="67">
        <v>4140</v>
      </c>
      <c r="AM761" s="100">
        <f t="shared" si="239"/>
        <v>0.82548721691172078</v>
      </c>
    </row>
    <row r="762" spans="1:39">
      <c r="A762" s="11">
        <v>2015</v>
      </c>
      <c r="B762" s="141">
        <v>11</v>
      </c>
      <c r="C762" s="71">
        <v>3</v>
      </c>
      <c r="D762" s="156">
        <f t="shared" si="230"/>
        <v>23</v>
      </c>
      <c r="E762" s="131">
        <f t="shared" si="231"/>
        <v>0.92</v>
      </c>
      <c r="F762">
        <v>2</v>
      </c>
      <c r="G762" s="126">
        <f t="shared" si="232"/>
        <v>34</v>
      </c>
      <c r="H762" s="129">
        <f t="shared" si="233"/>
        <v>0.97142857142857142</v>
      </c>
      <c r="I762">
        <v>3</v>
      </c>
      <c r="J762" s="126">
        <f t="shared" si="234"/>
        <v>17</v>
      </c>
      <c r="K762" s="99">
        <f t="shared" si="235"/>
        <v>0.89473684210526316</v>
      </c>
      <c r="L762" s="120">
        <f t="shared" si="251"/>
        <v>0.92872180451127828</v>
      </c>
      <c r="M762" s="121">
        <v>0</v>
      </c>
      <c r="N762" s="70">
        <v>1</v>
      </c>
      <c r="O762" s="71">
        <v>1</v>
      </c>
      <c r="P762" s="71">
        <v>1</v>
      </c>
      <c r="Q762" s="89" t="str">
        <f t="shared" si="241"/>
        <v>111</v>
      </c>
      <c r="R762" s="89">
        <v>1</v>
      </c>
      <c r="S762" s="89">
        <f t="shared" si="242"/>
        <v>1</v>
      </c>
      <c r="T762" s="89">
        <f t="shared" si="243"/>
        <v>0</v>
      </c>
      <c r="U762" s="89">
        <f t="shared" si="244"/>
        <v>0</v>
      </c>
      <c r="V762" s="89">
        <f t="shared" si="248"/>
        <v>0</v>
      </c>
      <c r="W762" s="89">
        <f t="shared" si="245"/>
        <v>0</v>
      </c>
      <c r="X762" s="89">
        <f t="shared" si="236"/>
        <v>0</v>
      </c>
      <c r="Y762" s="71">
        <v>4.0999999999999996</v>
      </c>
      <c r="Z762" s="85">
        <v>48506</v>
      </c>
      <c r="AA762">
        <v>1</v>
      </c>
      <c r="AB762" s="71">
        <v>0</v>
      </c>
      <c r="AC762" s="71">
        <v>0</v>
      </c>
      <c r="AD762" s="93">
        <v>8758</v>
      </c>
      <c r="AE762" s="79">
        <v>1425157</v>
      </c>
      <c r="AF762" s="67">
        <v>80599</v>
      </c>
      <c r="AG762" s="83">
        <v>0</v>
      </c>
      <c r="AH762" s="83">
        <v>0</v>
      </c>
      <c r="AI762" s="94" t="s">
        <v>278</v>
      </c>
      <c r="AJ762" s="93">
        <f t="shared" si="237"/>
        <v>6485.5630000000001</v>
      </c>
      <c r="AK762" s="117">
        <f t="shared" si="238"/>
        <v>8.0467040534001666E-2</v>
      </c>
      <c r="AL762" s="67">
        <v>406</v>
      </c>
      <c r="AM762" s="100">
        <f t="shared" si="239"/>
        <v>0.50372833409843798</v>
      </c>
    </row>
    <row r="763" spans="1:39">
      <c r="A763" s="11">
        <v>2015</v>
      </c>
      <c r="B763" s="141">
        <v>12</v>
      </c>
      <c r="C763" s="71">
        <v>2</v>
      </c>
      <c r="D763" s="156">
        <f t="shared" si="230"/>
        <v>24</v>
      </c>
      <c r="E763" s="131">
        <f t="shared" si="231"/>
        <v>0.96</v>
      </c>
      <c r="F763">
        <v>2</v>
      </c>
      <c r="G763" s="126">
        <f t="shared" si="232"/>
        <v>34</v>
      </c>
      <c r="H763" s="129">
        <f t="shared" si="233"/>
        <v>0.97142857142857142</v>
      </c>
      <c r="I763">
        <v>2</v>
      </c>
      <c r="J763" s="126">
        <f t="shared" si="234"/>
        <v>18</v>
      </c>
      <c r="K763" s="99">
        <f t="shared" si="235"/>
        <v>0.94736842105263153</v>
      </c>
      <c r="L763" s="120">
        <f t="shared" si="251"/>
        <v>0.95959899749373434</v>
      </c>
      <c r="M763" s="121">
        <v>0</v>
      </c>
      <c r="N763" s="70">
        <v>0</v>
      </c>
      <c r="O763" s="71">
        <v>0</v>
      </c>
      <c r="P763" s="71">
        <v>0</v>
      </c>
      <c r="Q763" s="89" t="str">
        <f t="shared" si="241"/>
        <v>000</v>
      </c>
      <c r="R763" s="89">
        <v>0</v>
      </c>
      <c r="S763" s="89">
        <f t="shared" si="242"/>
        <v>0</v>
      </c>
      <c r="T763" s="89">
        <f t="shared" si="243"/>
        <v>1</v>
      </c>
      <c r="U763" s="89">
        <f t="shared" si="244"/>
        <v>0</v>
      </c>
      <c r="V763" s="89">
        <f t="shared" si="248"/>
        <v>0</v>
      </c>
      <c r="W763" s="89">
        <f t="shared" si="245"/>
        <v>0</v>
      </c>
      <c r="X763" s="89">
        <f t="shared" si="236"/>
        <v>0</v>
      </c>
      <c r="Y763" s="71">
        <v>4.0999999999999996</v>
      </c>
      <c r="Z763" s="85">
        <v>38440</v>
      </c>
      <c r="AA763">
        <v>1</v>
      </c>
      <c r="AB763" s="71">
        <v>0</v>
      </c>
      <c r="AC763" s="71">
        <v>0</v>
      </c>
      <c r="AD763" s="93">
        <v>3685</v>
      </c>
      <c r="AE763" s="79">
        <v>1652828</v>
      </c>
      <c r="AF763" s="67">
        <v>65460</v>
      </c>
      <c r="AG763" s="83">
        <v>0</v>
      </c>
      <c r="AH763" s="83">
        <v>0</v>
      </c>
      <c r="AI763" s="94" t="s">
        <v>279</v>
      </c>
      <c r="AJ763" s="93">
        <f t="shared" si="237"/>
        <v>3975.4450000000002</v>
      </c>
      <c r="AK763" s="117">
        <f t="shared" si="238"/>
        <v>6.0730904369080359E-2</v>
      </c>
      <c r="AL763" s="67">
        <v>3468</v>
      </c>
      <c r="AM763" s="100">
        <f t="shared" si="239"/>
        <v>5.2978918423464716</v>
      </c>
    </row>
    <row r="764" spans="1:39">
      <c r="A764" s="11">
        <v>2015</v>
      </c>
      <c r="B764" s="141">
        <v>13</v>
      </c>
      <c r="C764" s="71">
        <v>7</v>
      </c>
      <c r="D764" s="156">
        <f t="shared" si="230"/>
        <v>19</v>
      </c>
      <c r="E764" s="131">
        <f t="shared" si="231"/>
        <v>0.76</v>
      </c>
      <c r="F764">
        <v>8</v>
      </c>
      <c r="G764" s="126">
        <f t="shared" si="232"/>
        <v>28</v>
      </c>
      <c r="H764" s="129">
        <f t="shared" si="233"/>
        <v>0.8</v>
      </c>
      <c r="I764">
        <v>7</v>
      </c>
      <c r="J764" s="126">
        <f t="shared" si="234"/>
        <v>13</v>
      </c>
      <c r="K764" s="99">
        <f t="shared" si="235"/>
        <v>0.68421052631578949</v>
      </c>
      <c r="L764" s="120">
        <f t="shared" si="251"/>
        <v>0.74807017543859644</v>
      </c>
      <c r="M764" s="121">
        <v>0</v>
      </c>
      <c r="N764" s="70">
        <v>0</v>
      </c>
      <c r="O764" s="71">
        <v>1</v>
      </c>
      <c r="P764" s="71">
        <v>1</v>
      </c>
      <c r="Q764" s="89" t="str">
        <f t="shared" si="241"/>
        <v>011</v>
      </c>
      <c r="R764" s="89">
        <v>2</v>
      </c>
      <c r="S764" s="89">
        <f t="shared" si="242"/>
        <v>0</v>
      </c>
      <c r="T764" s="89">
        <f t="shared" si="243"/>
        <v>0</v>
      </c>
      <c r="U764" s="89">
        <f t="shared" si="244"/>
        <v>0</v>
      </c>
      <c r="V764" s="89">
        <f t="shared" si="248"/>
        <v>1</v>
      </c>
      <c r="W764" s="89">
        <f t="shared" si="245"/>
        <v>0</v>
      </c>
      <c r="X764" s="89">
        <f t="shared" si="236"/>
        <v>1</v>
      </c>
      <c r="Y764" s="71">
        <v>6.1</v>
      </c>
      <c r="Z764" s="85">
        <v>50377</v>
      </c>
      <c r="AA764">
        <v>1</v>
      </c>
      <c r="AB764" s="71">
        <v>0</v>
      </c>
      <c r="AC764" s="71">
        <v>0</v>
      </c>
      <c r="AD764" s="93">
        <v>64221</v>
      </c>
      <c r="AE764" s="79">
        <v>12839047</v>
      </c>
      <c r="AF764" s="67">
        <v>772182</v>
      </c>
      <c r="AG764" s="83">
        <v>0</v>
      </c>
      <c r="AH764" s="83">
        <v>0</v>
      </c>
      <c r="AI764" s="94" t="s">
        <v>280</v>
      </c>
      <c r="AJ764" s="93">
        <f t="shared" si="237"/>
        <v>39283.050999999999</v>
      </c>
      <c r="AK764" s="117">
        <f t="shared" si="238"/>
        <v>5.0872787762470506E-2</v>
      </c>
      <c r="AL764" s="67">
        <v>5245</v>
      </c>
      <c r="AM764" s="100">
        <f t="shared" si="239"/>
        <v>0.67924401242194199</v>
      </c>
    </row>
    <row r="765" spans="1:39">
      <c r="A765" s="11">
        <v>2015</v>
      </c>
      <c r="B765" s="141">
        <v>14</v>
      </c>
      <c r="C765" s="71">
        <v>1</v>
      </c>
      <c r="D765" s="156">
        <f t="shared" si="230"/>
        <v>25</v>
      </c>
      <c r="E765" s="131">
        <f t="shared" si="231"/>
        <v>1</v>
      </c>
      <c r="F765">
        <v>1</v>
      </c>
      <c r="G765" s="126">
        <f t="shared" si="232"/>
        <v>35</v>
      </c>
      <c r="H765" s="129">
        <f t="shared" si="233"/>
        <v>1</v>
      </c>
      <c r="I765">
        <v>1</v>
      </c>
      <c r="J765" s="126">
        <f t="shared" si="234"/>
        <v>19</v>
      </c>
      <c r="K765" s="99">
        <f t="shared" si="235"/>
        <v>1</v>
      </c>
      <c r="L765" s="120">
        <f t="shared" si="251"/>
        <v>1</v>
      </c>
      <c r="M765" s="121">
        <v>0</v>
      </c>
      <c r="N765" s="70">
        <v>0</v>
      </c>
      <c r="O765" s="71">
        <v>0</v>
      </c>
      <c r="P765" s="71">
        <v>0</v>
      </c>
      <c r="Q765" s="89" t="str">
        <f t="shared" si="241"/>
        <v>000</v>
      </c>
      <c r="R765" s="89">
        <v>0</v>
      </c>
      <c r="S765" s="89">
        <f t="shared" si="242"/>
        <v>0</v>
      </c>
      <c r="T765" s="89">
        <f t="shared" si="243"/>
        <v>1</v>
      </c>
      <c r="U765" s="89">
        <f t="shared" si="244"/>
        <v>0</v>
      </c>
      <c r="V765" s="89">
        <f t="shared" si="248"/>
        <v>0</v>
      </c>
      <c r="W765" s="89">
        <f t="shared" si="245"/>
        <v>0</v>
      </c>
      <c r="X765" s="89">
        <f t="shared" si="236"/>
        <v>0</v>
      </c>
      <c r="Y765" s="71">
        <v>6</v>
      </c>
      <c r="Z765" s="85">
        <v>41984</v>
      </c>
      <c r="AA765">
        <v>1</v>
      </c>
      <c r="AB765" s="71">
        <v>0</v>
      </c>
      <c r="AC765" s="71">
        <v>0</v>
      </c>
      <c r="AD765" s="93">
        <v>22464</v>
      </c>
      <c r="AE765" s="79">
        <v>6612768</v>
      </c>
      <c r="AF765" s="67">
        <v>333363</v>
      </c>
      <c r="AG765" s="83">
        <v>0</v>
      </c>
      <c r="AH765" s="83">
        <v>0</v>
      </c>
      <c r="AI765" s="94" t="s">
        <v>281</v>
      </c>
      <c r="AJ765" s="93">
        <f t="shared" si="237"/>
        <v>17399.650000000001</v>
      </c>
      <c r="AK765" s="117">
        <f t="shared" si="238"/>
        <v>5.2194304706881092E-2</v>
      </c>
      <c r="AL765" s="67">
        <v>4050</v>
      </c>
      <c r="AM765" s="100">
        <f t="shared" si="239"/>
        <v>1.2148918746231585</v>
      </c>
    </row>
    <row r="766" spans="1:39">
      <c r="A766" s="11">
        <v>2015</v>
      </c>
      <c r="B766" s="141">
        <v>15</v>
      </c>
      <c r="C766" s="71">
        <v>1</v>
      </c>
      <c r="D766" s="156">
        <f t="shared" si="230"/>
        <v>25</v>
      </c>
      <c r="E766" s="131">
        <f t="shared" si="231"/>
        <v>1</v>
      </c>
      <c r="F766">
        <v>1</v>
      </c>
      <c r="G766" s="126">
        <f t="shared" si="232"/>
        <v>35</v>
      </c>
      <c r="H766" s="129">
        <f t="shared" si="233"/>
        <v>1</v>
      </c>
      <c r="I766">
        <v>1</v>
      </c>
      <c r="J766" s="126">
        <f t="shared" si="234"/>
        <v>19</v>
      </c>
      <c r="K766" s="99">
        <f t="shared" si="235"/>
        <v>1</v>
      </c>
      <c r="L766" s="120">
        <f t="shared" si="251"/>
        <v>1</v>
      </c>
      <c r="M766" s="121">
        <v>0</v>
      </c>
      <c r="N766" s="70">
        <v>0</v>
      </c>
      <c r="O766" s="71">
        <v>0</v>
      </c>
      <c r="P766" s="71">
        <v>1</v>
      </c>
      <c r="Q766" s="89" t="str">
        <f t="shared" si="241"/>
        <v>001</v>
      </c>
      <c r="R766" s="89">
        <v>2</v>
      </c>
      <c r="S766" s="89">
        <f t="shared" si="242"/>
        <v>0</v>
      </c>
      <c r="T766" s="89">
        <f t="shared" si="243"/>
        <v>0</v>
      </c>
      <c r="U766" s="89">
        <f t="shared" si="244"/>
        <v>0</v>
      </c>
      <c r="V766" s="89">
        <v>1</v>
      </c>
      <c r="W766" s="89">
        <f t="shared" si="245"/>
        <v>0</v>
      </c>
      <c r="X766" s="89">
        <f t="shared" si="236"/>
        <v>1</v>
      </c>
      <c r="Y766" s="71">
        <v>4.2</v>
      </c>
      <c r="Z766" s="85">
        <v>45930</v>
      </c>
      <c r="AA766">
        <v>1</v>
      </c>
      <c r="AB766" s="71">
        <v>0</v>
      </c>
      <c r="AC766" s="71">
        <v>0</v>
      </c>
      <c r="AD766" s="93">
        <v>6120</v>
      </c>
      <c r="AE766" s="79">
        <v>3121997</v>
      </c>
      <c r="AF766" s="67">
        <v>175809</v>
      </c>
      <c r="AG766" s="83">
        <v>0</v>
      </c>
      <c r="AH766" s="83">
        <v>0</v>
      </c>
      <c r="AI766" s="94" t="s">
        <v>282</v>
      </c>
      <c r="AJ766" s="93">
        <f t="shared" si="237"/>
        <v>9189.2549999999992</v>
      </c>
      <c r="AK766" s="117">
        <f t="shared" si="238"/>
        <v>5.226839922870842E-2</v>
      </c>
      <c r="AL766" s="67">
        <v>9537</v>
      </c>
      <c r="AM766" s="100">
        <f t="shared" si="239"/>
        <v>5.424636963977953</v>
      </c>
    </row>
    <row r="767" spans="1:39">
      <c r="A767" s="11">
        <v>2015</v>
      </c>
      <c r="B767" s="141">
        <v>16</v>
      </c>
      <c r="C767" s="71">
        <v>3</v>
      </c>
      <c r="D767" s="156">
        <f t="shared" si="230"/>
        <v>23</v>
      </c>
      <c r="E767" s="131">
        <f t="shared" si="231"/>
        <v>0.92</v>
      </c>
      <c r="F767">
        <v>3</v>
      </c>
      <c r="G767" s="126">
        <f t="shared" si="232"/>
        <v>33</v>
      </c>
      <c r="H767" s="129">
        <f t="shared" si="233"/>
        <v>0.94285714285714284</v>
      </c>
      <c r="I767">
        <v>12</v>
      </c>
      <c r="J767" s="126">
        <f t="shared" si="234"/>
        <v>8</v>
      </c>
      <c r="K767" s="99">
        <f t="shared" si="235"/>
        <v>0.42105263157894735</v>
      </c>
      <c r="L767" s="120">
        <f>(E767+H767)/2</f>
        <v>0.93142857142857149</v>
      </c>
      <c r="M767" s="121">
        <v>0</v>
      </c>
      <c r="N767" s="70">
        <v>0</v>
      </c>
      <c r="O767" s="71">
        <v>0</v>
      </c>
      <c r="P767" s="71">
        <v>0</v>
      </c>
      <c r="Q767" s="89" t="str">
        <f t="shared" si="241"/>
        <v>000</v>
      </c>
      <c r="R767" s="89">
        <v>0</v>
      </c>
      <c r="S767" s="89">
        <f t="shared" si="242"/>
        <v>0</v>
      </c>
      <c r="T767" s="89">
        <f t="shared" si="243"/>
        <v>1</v>
      </c>
      <c r="U767" s="89">
        <f t="shared" si="244"/>
        <v>0</v>
      </c>
      <c r="V767" s="89">
        <f>IF(Q767="011",1,0)</f>
        <v>0</v>
      </c>
      <c r="W767" s="89">
        <f t="shared" si="245"/>
        <v>0</v>
      </c>
      <c r="X767" s="89">
        <f t="shared" si="236"/>
        <v>0</v>
      </c>
      <c r="Y767" s="71">
        <v>4.2</v>
      </c>
      <c r="Z767" s="85">
        <v>47241</v>
      </c>
      <c r="AA767">
        <v>1</v>
      </c>
      <c r="AB767" s="71">
        <v>0</v>
      </c>
      <c r="AC767" s="71">
        <v>0</v>
      </c>
      <c r="AD767" s="93">
        <v>7581</v>
      </c>
      <c r="AE767" s="79">
        <v>2906721</v>
      </c>
      <c r="AF767" s="67">
        <v>151845</v>
      </c>
      <c r="AG767" s="83">
        <v>0</v>
      </c>
      <c r="AH767" s="83">
        <v>0</v>
      </c>
      <c r="AI767" s="94" t="s">
        <v>283</v>
      </c>
      <c r="AJ767" s="93">
        <f t="shared" si="237"/>
        <v>7883.96</v>
      </c>
      <c r="AK767" s="117">
        <f t="shared" si="238"/>
        <v>5.1921103757120751E-2</v>
      </c>
      <c r="AL767" s="67">
        <v>4547</v>
      </c>
      <c r="AM767" s="100">
        <f t="shared" si="239"/>
        <v>2.9945009713852944</v>
      </c>
    </row>
    <row r="768" spans="1:39">
      <c r="A768" s="11">
        <v>2015</v>
      </c>
      <c r="B768" s="141">
        <v>17</v>
      </c>
      <c r="C768" s="71">
        <v>2</v>
      </c>
      <c r="D768" s="156">
        <f t="shared" si="230"/>
        <v>24</v>
      </c>
      <c r="E768" s="131">
        <f t="shared" si="231"/>
        <v>0.96</v>
      </c>
      <c r="F768">
        <v>3</v>
      </c>
      <c r="G768" s="126">
        <f t="shared" si="232"/>
        <v>33</v>
      </c>
      <c r="H768" s="129">
        <f t="shared" si="233"/>
        <v>0.94285714285714284</v>
      </c>
      <c r="I768">
        <v>4</v>
      </c>
      <c r="J768" s="126">
        <f t="shared" si="234"/>
        <v>16</v>
      </c>
      <c r="K768" s="99">
        <f t="shared" si="235"/>
        <v>0.84210526315789469</v>
      </c>
      <c r="L768" s="120">
        <f t="shared" ref="L768:L777" si="252">(E768+H768+K768)/3</f>
        <v>0.91498746867167924</v>
      </c>
      <c r="M768" s="121">
        <v>0</v>
      </c>
      <c r="N768" s="70">
        <v>0</v>
      </c>
      <c r="O768" s="71">
        <v>1</v>
      </c>
      <c r="P768" s="71">
        <v>0</v>
      </c>
      <c r="Q768" s="89" t="str">
        <f t="shared" si="241"/>
        <v>010</v>
      </c>
      <c r="R768" s="89">
        <v>2</v>
      </c>
      <c r="S768" s="89">
        <f t="shared" si="242"/>
        <v>0</v>
      </c>
      <c r="T768" s="89">
        <f t="shared" si="243"/>
        <v>0</v>
      </c>
      <c r="U768" s="89">
        <f t="shared" si="244"/>
        <v>0</v>
      </c>
      <c r="V768" s="89">
        <v>1</v>
      </c>
      <c r="W768" s="89">
        <f t="shared" si="245"/>
        <v>0</v>
      </c>
      <c r="X768" s="89">
        <f t="shared" si="236"/>
        <v>1</v>
      </c>
      <c r="Y768" s="71">
        <v>5.5</v>
      </c>
      <c r="Z768" s="85">
        <v>38592</v>
      </c>
      <c r="AA768">
        <v>1</v>
      </c>
      <c r="AB768" s="71">
        <v>0</v>
      </c>
      <c r="AC768" s="71">
        <v>0</v>
      </c>
      <c r="AD768" s="93">
        <v>13785</v>
      </c>
      <c r="AE768" s="79">
        <v>4424611</v>
      </c>
      <c r="AF768" s="67">
        <v>191897</v>
      </c>
      <c r="AG768" s="83">
        <v>0</v>
      </c>
      <c r="AH768" s="83">
        <v>0</v>
      </c>
      <c r="AI768" s="94" t="s">
        <v>284</v>
      </c>
      <c r="AJ768" s="93">
        <f t="shared" si="237"/>
        <v>11597.983</v>
      </c>
      <c r="AK768" s="117">
        <f t="shared" si="238"/>
        <v>6.0438584240504023E-2</v>
      </c>
      <c r="AL768" s="67">
        <v>2334</v>
      </c>
      <c r="AM768" s="100">
        <f t="shared" si="239"/>
        <v>1.216277482190967</v>
      </c>
    </row>
    <row r="769" spans="1:39">
      <c r="A769" s="11">
        <v>2015</v>
      </c>
      <c r="B769" s="141">
        <v>18</v>
      </c>
      <c r="C769" s="71">
        <v>3</v>
      </c>
      <c r="D769" s="156">
        <f t="shared" si="230"/>
        <v>23</v>
      </c>
      <c r="E769" s="131">
        <f t="shared" si="231"/>
        <v>0.92</v>
      </c>
      <c r="F769">
        <v>3</v>
      </c>
      <c r="G769" s="126">
        <f t="shared" si="232"/>
        <v>33</v>
      </c>
      <c r="H769" s="129">
        <f t="shared" si="233"/>
        <v>0.94285714285714284</v>
      </c>
      <c r="I769">
        <v>3</v>
      </c>
      <c r="J769" s="126">
        <f t="shared" si="234"/>
        <v>17</v>
      </c>
      <c r="K769" s="99">
        <f t="shared" si="235"/>
        <v>0.89473684210526316</v>
      </c>
      <c r="L769" s="120">
        <f t="shared" si="252"/>
        <v>0.91919799498746879</v>
      </c>
      <c r="M769" s="121">
        <v>0</v>
      </c>
      <c r="N769" s="70">
        <v>0</v>
      </c>
      <c r="O769" s="71">
        <v>0</v>
      </c>
      <c r="P769" s="71">
        <v>0</v>
      </c>
      <c r="Q769" s="89" t="str">
        <f t="shared" si="241"/>
        <v>000</v>
      </c>
      <c r="R769" s="89">
        <v>0</v>
      </c>
      <c r="S769" s="89">
        <f t="shared" si="242"/>
        <v>0</v>
      </c>
      <c r="T769" s="89">
        <f t="shared" si="243"/>
        <v>1</v>
      </c>
      <c r="U769" s="89">
        <f t="shared" si="244"/>
        <v>0</v>
      </c>
      <c r="V769" s="89">
        <f>IF(Q769="011",1,0)</f>
        <v>0</v>
      </c>
      <c r="W769" s="89">
        <f t="shared" si="245"/>
        <v>0</v>
      </c>
      <c r="X769" s="89">
        <f t="shared" si="236"/>
        <v>0</v>
      </c>
      <c r="Y769" s="71">
        <v>7</v>
      </c>
      <c r="Z769" s="85">
        <v>42963</v>
      </c>
      <c r="AA769">
        <v>1</v>
      </c>
      <c r="AB769" s="71">
        <v>0</v>
      </c>
      <c r="AC769" s="71">
        <v>0</v>
      </c>
      <c r="AD769" s="93">
        <v>17594</v>
      </c>
      <c r="AE769" s="79">
        <v>4668960</v>
      </c>
      <c r="AF769" s="67">
        <v>238075</v>
      </c>
      <c r="AG769" s="83">
        <v>12</v>
      </c>
      <c r="AH769" s="83">
        <v>12</v>
      </c>
      <c r="AI769" s="94" t="s">
        <v>285</v>
      </c>
      <c r="AJ769" s="93">
        <f t="shared" si="237"/>
        <v>9718.7549999999992</v>
      </c>
      <c r="AK769" s="117">
        <f t="shared" si="238"/>
        <v>4.0822240890475689E-2</v>
      </c>
      <c r="AL769" s="67">
        <v>1605</v>
      </c>
      <c r="AM769" s="100">
        <f t="shared" si="239"/>
        <v>0.6741573033707865</v>
      </c>
    </row>
    <row r="770" spans="1:39">
      <c r="A770" s="11">
        <v>2015</v>
      </c>
      <c r="B770" s="141">
        <v>19</v>
      </c>
      <c r="C770" s="71">
        <v>3</v>
      </c>
      <c r="D770" s="156">
        <f t="shared" ref="D770:D833" si="253">25-(C770-1)</f>
        <v>23</v>
      </c>
      <c r="E770" s="131">
        <f t="shared" si="231"/>
        <v>0.92</v>
      </c>
      <c r="F770">
        <v>3</v>
      </c>
      <c r="G770" s="126">
        <f t="shared" si="232"/>
        <v>33</v>
      </c>
      <c r="H770" s="129">
        <f t="shared" si="233"/>
        <v>0.94285714285714284</v>
      </c>
      <c r="I770">
        <v>3</v>
      </c>
      <c r="J770" s="126">
        <f t="shared" si="234"/>
        <v>17</v>
      </c>
      <c r="K770" s="99">
        <f t="shared" si="235"/>
        <v>0.89473684210526316</v>
      </c>
      <c r="L770" s="120">
        <f t="shared" si="252"/>
        <v>0.91919799498746879</v>
      </c>
      <c r="M770" s="121">
        <v>0</v>
      </c>
      <c r="N770" s="70">
        <v>0</v>
      </c>
      <c r="O770" s="71">
        <v>1</v>
      </c>
      <c r="P770" s="71">
        <v>0</v>
      </c>
      <c r="Q770" s="89" t="str">
        <f t="shared" si="241"/>
        <v>010</v>
      </c>
      <c r="R770" s="89">
        <v>2</v>
      </c>
      <c r="S770" s="89">
        <f t="shared" si="242"/>
        <v>0</v>
      </c>
      <c r="T770" s="89">
        <f t="shared" si="243"/>
        <v>0</v>
      </c>
      <c r="U770" s="89">
        <f t="shared" si="244"/>
        <v>0</v>
      </c>
      <c r="V770" s="89">
        <v>1</v>
      </c>
      <c r="W770" s="89">
        <f t="shared" si="245"/>
        <v>0</v>
      </c>
      <c r="X770" s="89">
        <f t="shared" si="236"/>
        <v>1</v>
      </c>
      <c r="Y770" s="71">
        <v>5.2</v>
      </c>
      <c r="Z770" s="85">
        <v>42795</v>
      </c>
      <c r="AA770">
        <v>1</v>
      </c>
      <c r="AB770" s="71">
        <v>0</v>
      </c>
      <c r="AC770" s="71">
        <v>0</v>
      </c>
      <c r="AD770" s="93">
        <v>5012</v>
      </c>
      <c r="AE770" s="79">
        <v>1329453</v>
      </c>
      <c r="AF770" s="67">
        <v>57332</v>
      </c>
      <c r="AG770" s="83">
        <v>8</v>
      </c>
      <c r="AH770" s="83">
        <v>8</v>
      </c>
      <c r="AI770" s="94" t="s">
        <v>286</v>
      </c>
      <c r="AJ770" s="93">
        <f t="shared" si="237"/>
        <v>4064.0749999999998</v>
      </c>
      <c r="AK770" s="117">
        <f t="shared" si="238"/>
        <v>7.0886677597153419E-2</v>
      </c>
      <c r="AL770" s="67">
        <v>836</v>
      </c>
      <c r="AM770" s="100">
        <f t="shared" si="239"/>
        <v>1.4581734458940905</v>
      </c>
    </row>
    <row r="771" spans="1:39">
      <c r="A771" s="11">
        <v>2015</v>
      </c>
      <c r="B771" s="141">
        <v>20</v>
      </c>
      <c r="C771" s="71">
        <v>1</v>
      </c>
      <c r="D771" s="156">
        <f t="shared" si="253"/>
        <v>25</v>
      </c>
      <c r="E771" s="131">
        <f t="shared" ref="E771:E834" si="254">D771/25</f>
        <v>1</v>
      </c>
      <c r="F771">
        <v>1</v>
      </c>
      <c r="G771" s="126">
        <f t="shared" ref="G771:G834" si="255">35-(F771-1)</f>
        <v>35</v>
      </c>
      <c r="H771" s="129">
        <f t="shared" ref="H771:H834" si="256">G771/35</f>
        <v>1</v>
      </c>
      <c r="I771">
        <v>1</v>
      </c>
      <c r="J771" s="126">
        <f t="shared" ref="J771:J834" si="257">19-(I771-1)</f>
        <v>19</v>
      </c>
      <c r="K771" s="99">
        <f t="shared" ref="K771:K834" si="258">J771/19</f>
        <v>1</v>
      </c>
      <c r="L771" s="120">
        <f t="shared" si="252"/>
        <v>1</v>
      </c>
      <c r="M771" s="121">
        <v>0</v>
      </c>
      <c r="N771" s="70">
        <v>0</v>
      </c>
      <c r="O771" s="71">
        <v>1</v>
      </c>
      <c r="P771" s="71">
        <v>1</v>
      </c>
      <c r="Q771" s="89" t="str">
        <f t="shared" si="241"/>
        <v>011</v>
      </c>
      <c r="R771" s="89">
        <v>2</v>
      </c>
      <c r="S771" s="89">
        <f t="shared" si="242"/>
        <v>0</v>
      </c>
      <c r="T771" s="89">
        <f t="shared" si="243"/>
        <v>0</v>
      </c>
      <c r="U771" s="89">
        <f t="shared" si="244"/>
        <v>0</v>
      </c>
      <c r="V771" s="89">
        <f t="shared" ref="V771:V777" si="259">IF(Q771="011",1,0)</f>
        <v>1</v>
      </c>
      <c r="W771" s="89">
        <f t="shared" si="245"/>
        <v>0</v>
      </c>
      <c r="X771" s="89">
        <f t="shared" ref="X771:X834" si="260">IF(U771+V771+W771=1,1,0)</f>
        <v>1</v>
      </c>
      <c r="Y771" s="71">
        <v>5.5</v>
      </c>
      <c r="Z771" s="85">
        <v>56078</v>
      </c>
      <c r="AA771">
        <v>1</v>
      </c>
      <c r="AB771" s="71">
        <v>0</v>
      </c>
      <c r="AC771" s="71">
        <v>0</v>
      </c>
      <c r="AD771" s="93">
        <v>26593</v>
      </c>
      <c r="AE771" s="79">
        <v>5994983</v>
      </c>
      <c r="AF771" s="67">
        <v>366242</v>
      </c>
      <c r="AG771" s="83">
        <v>0</v>
      </c>
      <c r="AH771" s="83">
        <v>0</v>
      </c>
      <c r="AI771" s="94" t="s">
        <v>287</v>
      </c>
      <c r="AJ771" s="93">
        <f t="shared" ref="AJ771:AJ834" si="261">AI771/1000</f>
        <v>19849.988000000001</v>
      </c>
      <c r="AK771" s="117">
        <f t="shared" ref="AK771:AK834" si="262">AJ771/AF771</f>
        <v>5.4199103325123829E-2</v>
      </c>
      <c r="AL771" s="67">
        <v>791</v>
      </c>
      <c r="AM771" s="100">
        <f t="shared" ref="AM771:AM834" si="263">(AL771/AF771)*100</f>
        <v>0.21597741384112146</v>
      </c>
    </row>
    <row r="772" spans="1:39">
      <c r="A772" s="11">
        <v>2015</v>
      </c>
      <c r="B772" s="141">
        <v>21</v>
      </c>
      <c r="C772" s="71">
        <v>2</v>
      </c>
      <c r="D772" s="156">
        <f t="shared" si="253"/>
        <v>24</v>
      </c>
      <c r="E772" s="131">
        <f t="shared" si="254"/>
        <v>0.96</v>
      </c>
      <c r="F772">
        <v>2</v>
      </c>
      <c r="G772" s="126">
        <f t="shared" si="255"/>
        <v>34</v>
      </c>
      <c r="H772" s="129">
        <f t="shared" si="256"/>
        <v>0.97142857142857142</v>
      </c>
      <c r="I772">
        <v>2</v>
      </c>
      <c r="J772" s="126">
        <f t="shared" si="257"/>
        <v>18</v>
      </c>
      <c r="K772" s="99">
        <f t="shared" si="258"/>
        <v>0.94736842105263153</v>
      </c>
      <c r="L772" s="120">
        <f t="shared" si="252"/>
        <v>0.95959899749373434</v>
      </c>
      <c r="M772" s="121">
        <v>0</v>
      </c>
      <c r="N772" s="70">
        <v>0</v>
      </c>
      <c r="O772" s="71">
        <v>1</v>
      </c>
      <c r="P772" s="71">
        <v>1</v>
      </c>
      <c r="Q772" s="89" t="str">
        <f t="shared" si="241"/>
        <v>011</v>
      </c>
      <c r="R772" s="89">
        <v>2</v>
      </c>
      <c r="S772" s="89">
        <f t="shared" si="242"/>
        <v>0</v>
      </c>
      <c r="T772" s="89">
        <f t="shared" si="243"/>
        <v>0</v>
      </c>
      <c r="U772" s="89">
        <f t="shared" si="244"/>
        <v>0</v>
      </c>
      <c r="V772" s="89">
        <f t="shared" si="259"/>
        <v>1</v>
      </c>
      <c r="W772" s="89">
        <f t="shared" si="245"/>
        <v>0</v>
      </c>
      <c r="X772" s="89">
        <f t="shared" si="260"/>
        <v>1</v>
      </c>
      <c r="Y772" s="71">
        <v>5.0999999999999996</v>
      </c>
      <c r="Z772" s="85">
        <v>62697</v>
      </c>
      <c r="AA772">
        <v>1</v>
      </c>
      <c r="AB772" s="71">
        <v>0</v>
      </c>
      <c r="AC772" s="71">
        <v>0</v>
      </c>
      <c r="AD772" s="93">
        <v>75308</v>
      </c>
      <c r="AE772" s="79">
        <v>6784240</v>
      </c>
      <c r="AF772" s="67">
        <v>488100</v>
      </c>
      <c r="AG772" s="83">
        <v>0</v>
      </c>
      <c r="AH772" s="83">
        <v>0</v>
      </c>
      <c r="AI772" s="94" t="s">
        <v>288</v>
      </c>
      <c r="AJ772" s="93">
        <f t="shared" si="261"/>
        <v>27012.205999999998</v>
      </c>
      <c r="AK772" s="117">
        <f t="shared" si="262"/>
        <v>5.5341540667895921E-2</v>
      </c>
      <c r="AL772" s="67">
        <v>785</v>
      </c>
      <c r="AM772" s="100">
        <f t="shared" si="263"/>
        <v>0.16082769924195861</v>
      </c>
    </row>
    <row r="773" spans="1:39">
      <c r="A773" s="11">
        <v>2015</v>
      </c>
      <c r="B773" s="141">
        <v>22</v>
      </c>
      <c r="C773" s="71">
        <v>4</v>
      </c>
      <c r="D773" s="156">
        <f t="shared" si="253"/>
        <v>22</v>
      </c>
      <c r="E773" s="131">
        <f t="shared" si="254"/>
        <v>0.88</v>
      </c>
      <c r="F773">
        <v>2</v>
      </c>
      <c r="G773" s="126">
        <f t="shared" si="255"/>
        <v>34</v>
      </c>
      <c r="H773" s="129">
        <f t="shared" si="256"/>
        <v>0.97142857142857142</v>
      </c>
      <c r="I773">
        <v>3</v>
      </c>
      <c r="J773" s="126">
        <f t="shared" si="257"/>
        <v>17</v>
      </c>
      <c r="K773" s="99">
        <f t="shared" si="258"/>
        <v>0.89473684210526316</v>
      </c>
      <c r="L773" s="120">
        <f t="shared" si="252"/>
        <v>0.91538847117794486</v>
      </c>
      <c r="M773" s="121">
        <v>0</v>
      </c>
      <c r="N773" s="70">
        <v>0</v>
      </c>
      <c r="O773" s="71">
        <v>0</v>
      </c>
      <c r="P773" s="71">
        <v>0</v>
      </c>
      <c r="Q773" s="89" t="str">
        <f t="shared" ref="Q773:Q836" si="264">N773&amp;O773&amp;P773</f>
        <v>000</v>
      </c>
      <c r="R773" s="89">
        <v>0</v>
      </c>
      <c r="S773" s="89">
        <f t="shared" ref="S773:S836" si="265">IF(Q773="111",1,0)</f>
        <v>0</v>
      </c>
      <c r="T773" s="89">
        <f t="shared" ref="T773:T836" si="266">IF(Q773="000",1,0)</f>
        <v>1</v>
      </c>
      <c r="U773" s="89">
        <f t="shared" ref="U773:U836" si="267">IF(Q773="100""110""101",1,0)</f>
        <v>0</v>
      </c>
      <c r="V773" s="89">
        <f t="shared" si="259"/>
        <v>0</v>
      </c>
      <c r="W773" s="89">
        <f t="shared" ref="W773:W836" si="268">IF(Q773="200",1,0)</f>
        <v>0</v>
      </c>
      <c r="X773" s="89">
        <f t="shared" si="260"/>
        <v>0</v>
      </c>
      <c r="Y773" s="71">
        <v>6.3</v>
      </c>
      <c r="Z773" s="85">
        <v>42833</v>
      </c>
      <c r="AA773">
        <v>1</v>
      </c>
      <c r="AB773" s="71">
        <v>0</v>
      </c>
      <c r="AC773" s="71">
        <v>0</v>
      </c>
      <c r="AD773" s="93">
        <v>33245</v>
      </c>
      <c r="AE773" s="79">
        <v>9917715</v>
      </c>
      <c r="AF773" s="67">
        <v>470611</v>
      </c>
      <c r="AG773" s="83">
        <v>6</v>
      </c>
      <c r="AH773" s="83">
        <v>8</v>
      </c>
      <c r="AI773" s="94" t="s">
        <v>289</v>
      </c>
      <c r="AJ773" s="93">
        <f t="shared" si="261"/>
        <v>26957.337</v>
      </c>
      <c r="AK773" s="117">
        <f t="shared" si="262"/>
        <v>5.7281570129045008E-2</v>
      </c>
      <c r="AL773" s="67">
        <v>3421</v>
      </c>
      <c r="AM773" s="100">
        <f t="shared" si="263"/>
        <v>0.72692733489017469</v>
      </c>
    </row>
    <row r="774" spans="1:39">
      <c r="A774" s="11">
        <v>2015</v>
      </c>
      <c r="B774" s="141">
        <v>23</v>
      </c>
      <c r="C774" s="71">
        <v>2</v>
      </c>
      <c r="D774" s="156">
        <f t="shared" si="253"/>
        <v>24</v>
      </c>
      <c r="E774" s="131">
        <f t="shared" si="254"/>
        <v>0.96</v>
      </c>
      <c r="F774">
        <v>2</v>
      </c>
      <c r="G774" s="126">
        <f t="shared" si="255"/>
        <v>34</v>
      </c>
      <c r="H774" s="129">
        <f t="shared" si="256"/>
        <v>0.97142857142857142</v>
      </c>
      <c r="I774">
        <v>2</v>
      </c>
      <c r="J774" s="126">
        <f t="shared" si="257"/>
        <v>18</v>
      </c>
      <c r="K774" s="99">
        <f t="shared" si="258"/>
        <v>0.94736842105263153</v>
      </c>
      <c r="L774" s="120">
        <f t="shared" si="252"/>
        <v>0.95959899749373434</v>
      </c>
      <c r="M774" s="121">
        <v>0</v>
      </c>
      <c r="N774" s="70">
        <v>1</v>
      </c>
      <c r="O774" s="71">
        <v>0</v>
      </c>
      <c r="P774" s="71">
        <v>1</v>
      </c>
      <c r="Q774" s="89" t="str">
        <f t="shared" si="264"/>
        <v>101</v>
      </c>
      <c r="R774" s="89">
        <v>2</v>
      </c>
      <c r="S774" s="89">
        <f t="shared" si="265"/>
        <v>0</v>
      </c>
      <c r="T774" s="89">
        <f t="shared" si="266"/>
        <v>0</v>
      </c>
      <c r="U774" s="89">
        <v>1</v>
      </c>
      <c r="V774" s="89">
        <f t="shared" si="259"/>
        <v>0</v>
      </c>
      <c r="W774" s="89">
        <f t="shared" si="268"/>
        <v>0</v>
      </c>
      <c r="X774" s="89">
        <f t="shared" si="260"/>
        <v>1</v>
      </c>
      <c r="Y774" s="71">
        <v>3.7</v>
      </c>
      <c r="Z774" s="85">
        <v>50938</v>
      </c>
      <c r="AA774">
        <v>1</v>
      </c>
      <c r="AB774" s="71">
        <v>0</v>
      </c>
      <c r="AC774" s="71">
        <v>0</v>
      </c>
      <c r="AD774" s="93">
        <v>16756</v>
      </c>
      <c r="AE774" s="79">
        <v>5482435</v>
      </c>
      <c r="AF774" s="67">
        <v>326833</v>
      </c>
      <c r="AG774" s="83">
        <v>0</v>
      </c>
      <c r="AH774" s="83">
        <v>0</v>
      </c>
      <c r="AI774" s="94" t="s">
        <v>290</v>
      </c>
      <c r="AJ774" s="93">
        <f t="shared" si="261"/>
        <v>24439.253000000001</v>
      </c>
      <c r="AK774" s="117">
        <f t="shared" si="262"/>
        <v>7.4775965095323915E-2</v>
      </c>
      <c r="AL774" s="67">
        <v>6260</v>
      </c>
      <c r="AM774" s="100">
        <f t="shared" si="263"/>
        <v>1.915351265019138</v>
      </c>
    </row>
    <row r="775" spans="1:39">
      <c r="A775" s="11">
        <v>2015</v>
      </c>
      <c r="B775" s="141">
        <v>24</v>
      </c>
      <c r="C775" s="71">
        <v>3</v>
      </c>
      <c r="D775" s="156">
        <f t="shared" si="253"/>
        <v>23</v>
      </c>
      <c r="E775" s="131">
        <f t="shared" si="254"/>
        <v>0.92</v>
      </c>
      <c r="F775">
        <v>3</v>
      </c>
      <c r="G775" s="126">
        <f t="shared" si="255"/>
        <v>33</v>
      </c>
      <c r="H775" s="129">
        <f t="shared" si="256"/>
        <v>0.94285714285714284</v>
      </c>
      <c r="I775">
        <v>2</v>
      </c>
      <c r="J775" s="126">
        <f t="shared" si="257"/>
        <v>18</v>
      </c>
      <c r="K775" s="99">
        <f t="shared" si="258"/>
        <v>0.94736842105263153</v>
      </c>
      <c r="L775" s="120">
        <f t="shared" si="252"/>
        <v>0.93674185463659143</v>
      </c>
      <c r="M775" s="121">
        <v>0</v>
      </c>
      <c r="N775" s="70">
        <v>0</v>
      </c>
      <c r="O775" s="71">
        <v>0</v>
      </c>
      <c r="P775" s="71">
        <v>0</v>
      </c>
      <c r="Q775" s="89" t="str">
        <f t="shared" si="264"/>
        <v>000</v>
      </c>
      <c r="R775" s="89">
        <v>0</v>
      </c>
      <c r="S775" s="89">
        <f t="shared" si="265"/>
        <v>0</v>
      </c>
      <c r="T775" s="89">
        <f t="shared" si="266"/>
        <v>1</v>
      </c>
      <c r="U775" s="89">
        <f t="shared" si="267"/>
        <v>0</v>
      </c>
      <c r="V775" s="89">
        <f t="shared" si="259"/>
        <v>0</v>
      </c>
      <c r="W775" s="89">
        <f t="shared" si="268"/>
        <v>0</v>
      </c>
      <c r="X775" s="89">
        <f t="shared" si="260"/>
        <v>0</v>
      </c>
      <c r="Y775" s="71">
        <v>7.1</v>
      </c>
      <c r="Z775" s="85">
        <v>34805</v>
      </c>
      <c r="AA775">
        <v>1</v>
      </c>
      <c r="AB775" s="71">
        <v>0</v>
      </c>
      <c r="AC775" s="71">
        <v>0</v>
      </c>
      <c r="AD775" s="93">
        <v>7470</v>
      </c>
      <c r="AE775" s="79">
        <v>2989390</v>
      </c>
      <c r="AF775" s="67">
        <v>105871</v>
      </c>
      <c r="AG775" s="83">
        <v>0</v>
      </c>
      <c r="AH775" s="83">
        <v>0</v>
      </c>
      <c r="AI775" s="94" t="s">
        <v>291</v>
      </c>
      <c r="AJ775" s="93">
        <f t="shared" si="261"/>
        <v>7906.5140000000001</v>
      </c>
      <c r="AK775" s="117">
        <f t="shared" si="262"/>
        <v>7.4680639646362082E-2</v>
      </c>
      <c r="AL775" s="67">
        <v>2590</v>
      </c>
      <c r="AM775" s="100">
        <f t="shared" si="263"/>
        <v>2.4463734167052356</v>
      </c>
    </row>
    <row r="776" spans="1:39">
      <c r="A776" s="11">
        <v>2015</v>
      </c>
      <c r="B776" s="141">
        <v>25</v>
      </c>
      <c r="C776" s="71">
        <v>1</v>
      </c>
      <c r="D776" s="156">
        <f t="shared" si="253"/>
        <v>25</v>
      </c>
      <c r="E776" s="131">
        <f t="shared" si="254"/>
        <v>1</v>
      </c>
      <c r="F776">
        <v>1</v>
      </c>
      <c r="G776" s="126">
        <f t="shared" si="255"/>
        <v>35</v>
      </c>
      <c r="H776" s="129">
        <f t="shared" si="256"/>
        <v>1</v>
      </c>
      <c r="I776">
        <v>1</v>
      </c>
      <c r="J776" s="126">
        <f t="shared" si="257"/>
        <v>19</v>
      </c>
      <c r="K776" s="99">
        <f t="shared" si="258"/>
        <v>1</v>
      </c>
      <c r="L776" s="120">
        <f t="shared" si="252"/>
        <v>1</v>
      </c>
      <c r="M776" s="121">
        <v>0</v>
      </c>
      <c r="N776" s="70">
        <v>1</v>
      </c>
      <c r="O776" s="71">
        <v>0</v>
      </c>
      <c r="P776" s="71">
        <v>0</v>
      </c>
      <c r="Q776" s="89" t="str">
        <f t="shared" si="264"/>
        <v>100</v>
      </c>
      <c r="R776" s="89">
        <v>2</v>
      </c>
      <c r="S776" s="89">
        <f t="shared" si="265"/>
        <v>0</v>
      </c>
      <c r="T776" s="89">
        <f t="shared" si="266"/>
        <v>0</v>
      </c>
      <c r="U776" s="89">
        <v>1</v>
      </c>
      <c r="V776" s="89">
        <f t="shared" si="259"/>
        <v>0</v>
      </c>
      <c r="W776" s="89">
        <f t="shared" si="268"/>
        <v>0</v>
      </c>
      <c r="X776" s="89">
        <f t="shared" si="260"/>
        <v>1</v>
      </c>
      <c r="Y776" s="71">
        <v>5.5</v>
      </c>
      <c r="Z776" s="85">
        <v>42352</v>
      </c>
      <c r="AA776">
        <v>1</v>
      </c>
      <c r="AB776" s="71">
        <v>0</v>
      </c>
      <c r="AC776" s="71">
        <v>0</v>
      </c>
      <c r="AD776" s="93">
        <v>19350</v>
      </c>
      <c r="AE776" s="79">
        <v>6076204</v>
      </c>
      <c r="AF776" s="67">
        <v>292718</v>
      </c>
      <c r="AG776" s="83">
        <v>8</v>
      </c>
      <c r="AH776" s="83">
        <v>8</v>
      </c>
      <c r="AI776" s="94" t="s">
        <v>292</v>
      </c>
      <c r="AJ776" s="93">
        <f t="shared" si="261"/>
        <v>11956.143</v>
      </c>
      <c r="AK776" s="117">
        <f t="shared" si="262"/>
        <v>4.0845260626268289E-2</v>
      </c>
      <c r="AL776" s="67">
        <v>3486</v>
      </c>
      <c r="AM776" s="100">
        <f t="shared" si="263"/>
        <v>1.190907289609795</v>
      </c>
    </row>
    <row r="777" spans="1:39">
      <c r="A777" s="11">
        <v>2015</v>
      </c>
      <c r="B777" s="141">
        <v>26</v>
      </c>
      <c r="C777" s="71">
        <v>3</v>
      </c>
      <c r="D777" s="156">
        <f t="shared" si="253"/>
        <v>23</v>
      </c>
      <c r="E777" s="131">
        <f t="shared" si="254"/>
        <v>0.92</v>
      </c>
      <c r="F777">
        <v>2</v>
      </c>
      <c r="G777" s="126">
        <f t="shared" si="255"/>
        <v>34</v>
      </c>
      <c r="H777" s="129">
        <f t="shared" si="256"/>
        <v>0.97142857142857142</v>
      </c>
      <c r="I777">
        <v>2</v>
      </c>
      <c r="J777" s="126">
        <f t="shared" si="257"/>
        <v>18</v>
      </c>
      <c r="K777" s="99">
        <f t="shared" si="258"/>
        <v>0.94736842105263153</v>
      </c>
      <c r="L777" s="120">
        <f t="shared" si="252"/>
        <v>0.94626566416040092</v>
      </c>
      <c r="M777" s="121">
        <v>0</v>
      </c>
      <c r="N777" s="70">
        <v>1</v>
      </c>
      <c r="O777" s="71">
        <v>0</v>
      </c>
      <c r="P777" s="71">
        <v>0</v>
      </c>
      <c r="Q777" s="89" t="str">
        <f t="shared" si="264"/>
        <v>100</v>
      </c>
      <c r="R777" s="89">
        <v>2</v>
      </c>
      <c r="S777" s="89">
        <f t="shared" si="265"/>
        <v>0</v>
      </c>
      <c r="T777" s="89">
        <f t="shared" si="266"/>
        <v>0</v>
      </c>
      <c r="U777" s="89">
        <v>1</v>
      </c>
      <c r="V777" s="89">
        <f t="shared" si="259"/>
        <v>0</v>
      </c>
      <c r="W777" s="89">
        <f t="shared" si="268"/>
        <v>0</v>
      </c>
      <c r="X777" s="89">
        <f t="shared" si="260"/>
        <v>1</v>
      </c>
      <c r="Y777" s="71">
        <v>4.4000000000000004</v>
      </c>
      <c r="Z777" s="85">
        <v>41845</v>
      </c>
      <c r="AA777">
        <v>1</v>
      </c>
      <c r="AB777" s="71">
        <v>0</v>
      </c>
      <c r="AC777" s="71">
        <v>0</v>
      </c>
      <c r="AD777" s="93">
        <v>3207</v>
      </c>
      <c r="AE777" s="79">
        <v>1032073</v>
      </c>
      <c r="AF777" s="67">
        <v>45845</v>
      </c>
      <c r="AG777" s="83">
        <v>8</v>
      </c>
      <c r="AH777" s="83">
        <v>8</v>
      </c>
      <c r="AI777" s="94" t="s">
        <v>293</v>
      </c>
      <c r="AJ777" s="93">
        <f t="shared" si="261"/>
        <v>2843.4650000000001</v>
      </c>
      <c r="AK777" s="117">
        <f t="shared" si="262"/>
        <v>6.2023448576725926E-2</v>
      </c>
      <c r="AL777" s="67">
        <v>1888</v>
      </c>
      <c r="AM777" s="100">
        <f t="shared" si="263"/>
        <v>4.1182244519576834</v>
      </c>
    </row>
    <row r="778" spans="1:39">
      <c r="A778" s="11">
        <v>2015</v>
      </c>
      <c r="B778" s="141">
        <v>27</v>
      </c>
      <c r="C778" s="71">
        <v>1</v>
      </c>
      <c r="D778" s="156">
        <f t="shared" si="253"/>
        <v>25</v>
      </c>
      <c r="E778" s="131">
        <f t="shared" si="254"/>
        <v>1</v>
      </c>
      <c r="F778">
        <v>12</v>
      </c>
      <c r="G778" s="126">
        <f t="shared" si="255"/>
        <v>24</v>
      </c>
      <c r="H778" s="129">
        <f t="shared" si="256"/>
        <v>0.68571428571428572</v>
      </c>
      <c r="I778">
        <v>12</v>
      </c>
      <c r="J778" s="126">
        <f t="shared" si="257"/>
        <v>8</v>
      </c>
      <c r="K778" s="99">
        <f t="shared" si="258"/>
        <v>0.42105263157894735</v>
      </c>
      <c r="L778" s="120">
        <f>E778</f>
        <v>1</v>
      </c>
      <c r="M778" s="121">
        <v>0</v>
      </c>
      <c r="N778" s="70">
        <v>0</v>
      </c>
      <c r="O778" s="71">
        <v>3</v>
      </c>
      <c r="P778" s="71">
        <v>4</v>
      </c>
      <c r="Q778" s="89" t="str">
        <f t="shared" si="264"/>
        <v>034</v>
      </c>
      <c r="R778" s="89">
        <v>2</v>
      </c>
      <c r="S778" s="89">
        <f t="shared" si="265"/>
        <v>0</v>
      </c>
      <c r="T778" s="89">
        <f t="shared" si="266"/>
        <v>0</v>
      </c>
      <c r="U778" s="89">
        <f t="shared" si="267"/>
        <v>0</v>
      </c>
      <c r="V778" s="89">
        <v>1</v>
      </c>
      <c r="W778" s="89">
        <f t="shared" si="268"/>
        <v>0</v>
      </c>
      <c r="X778" s="89">
        <f t="shared" si="260"/>
        <v>1</v>
      </c>
      <c r="Y778" s="71">
        <v>2.9</v>
      </c>
      <c r="Z778" s="85">
        <v>48606</v>
      </c>
      <c r="AA778">
        <v>1</v>
      </c>
      <c r="AB778" s="71">
        <v>0</v>
      </c>
      <c r="AC778" s="71">
        <v>0</v>
      </c>
      <c r="AD778" s="93">
        <v>1809</v>
      </c>
      <c r="AE778" s="79">
        <v>1893765</v>
      </c>
      <c r="AF778" s="67">
        <v>113458</v>
      </c>
      <c r="AG778" s="83">
        <v>0</v>
      </c>
      <c r="AH778" s="83">
        <v>8</v>
      </c>
      <c r="AI778" s="94" t="s">
        <v>294</v>
      </c>
      <c r="AJ778" s="93">
        <f t="shared" si="261"/>
        <v>5086.759</v>
      </c>
      <c r="AK778" s="117">
        <f t="shared" si="262"/>
        <v>4.4833850411606056E-2</v>
      </c>
      <c r="AL778" s="67">
        <v>7434</v>
      </c>
      <c r="AM778" s="100">
        <f t="shared" si="263"/>
        <v>6.5522043399319569</v>
      </c>
    </row>
    <row r="779" spans="1:39">
      <c r="A779" s="11">
        <v>2015</v>
      </c>
      <c r="B779" s="141">
        <v>28</v>
      </c>
      <c r="C779" s="71">
        <v>3</v>
      </c>
      <c r="D779" s="156">
        <f t="shared" si="253"/>
        <v>23</v>
      </c>
      <c r="E779" s="131">
        <f t="shared" si="254"/>
        <v>0.92</v>
      </c>
      <c r="F779">
        <v>3</v>
      </c>
      <c r="G779" s="126">
        <f t="shared" si="255"/>
        <v>33</v>
      </c>
      <c r="H779" s="129">
        <f t="shared" si="256"/>
        <v>0.94285714285714284</v>
      </c>
      <c r="I779">
        <v>2</v>
      </c>
      <c r="J779" s="126">
        <f t="shared" si="257"/>
        <v>18</v>
      </c>
      <c r="K779" s="99">
        <f t="shared" si="258"/>
        <v>0.94736842105263153</v>
      </c>
      <c r="L779" s="120">
        <f>(E779+H779+K779)/3</f>
        <v>0.93674185463659143</v>
      </c>
      <c r="M779" s="121">
        <v>0</v>
      </c>
      <c r="N779" s="70">
        <v>0</v>
      </c>
      <c r="O779" s="71">
        <v>0</v>
      </c>
      <c r="P779" s="71">
        <v>0</v>
      </c>
      <c r="Q779" s="89" t="str">
        <f t="shared" si="264"/>
        <v>000</v>
      </c>
      <c r="R779" s="89">
        <v>0</v>
      </c>
      <c r="S779" s="89">
        <f t="shared" si="265"/>
        <v>0</v>
      </c>
      <c r="T779" s="89">
        <f t="shared" si="266"/>
        <v>1</v>
      </c>
      <c r="U779" s="89">
        <f t="shared" si="267"/>
        <v>0</v>
      </c>
      <c r="V779" s="89">
        <f>IF(Q779="011",1,0)</f>
        <v>0</v>
      </c>
      <c r="W779" s="89">
        <f t="shared" si="268"/>
        <v>0</v>
      </c>
      <c r="X779" s="89">
        <f t="shared" si="260"/>
        <v>0</v>
      </c>
      <c r="Y779" s="71">
        <v>7.1</v>
      </c>
      <c r="Z779" s="85">
        <v>41992</v>
      </c>
      <c r="AA779">
        <v>1</v>
      </c>
      <c r="AB779" s="71">
        <v>0</v>
      </c>
      <c r="AC779" s="71">
        <v>0</v>
      </c>
      <c r="AD779" s="93">
        <v>3352</v>
      </c>
      <c r="AE779" s="79">
        <v>2883758</v>
      </c>
      <c r="AF779" s="67">
        <v>141070</v>
      </c>
      <c r="AG779" s="83">
        <v>12</v>
      </c>
      <c r="AH779" s="83">
        <v>12</v>
      </c>
      <c r="AI779" s="94" t="s">
        <v>295</v>
      </c>
      <c r="AJ779" s="93">
        <f t="shared" si="261"/>
        <v>7532.9889999999996</v>
      </c>
      <c r="AK779" s="117">
        <f t="shared" si="262"/>
        <v>5.3398943786772519E-2</v>
      </c>
      <c r="AL779" s="67">
        <v>305</v>
      </c>
      <c r="AM779" s="100">
        <f t="shared" si="263"/>
        <v>0.21620472106046643</v>
      </c>
    </row>
    <row r="780" spans="1:39">
      <c r="A780" s="11">
        <v>2015</v>
      </c>
      <c r="B780" s="141">
        <v>29</v>
      </c>
      <c r="C780" s="71">
        <v>3</v>
      </c>
      <c r="D780" s="156">
        <f t="shared" si="253"/>
        <v>23</v>
      </c>
      <c r="E780" s="131">
        <f t="shared" si="254"/>
        <v>0.92</v>
      </c>
      <c r="F780">
        <v>2</v>
      </c>
      <c r="G780" s="126">
        <f t="shared" si="255"/>
        <v>34</v>
      </c>
      <c r="H780" s="129">
        <f t="shared" si="256"/>
        <v>0.97142857142857142</v>
      </c>
      <c r="I780">
        <v>2</v>
      </c>
      <c r="J780" s="126">
        <f t="shared" si="257"/>
        <v>18</v>
      </c>
      <c r="K780" s="99">
        <f t="shared" si="258"/>
        <v>0.94736842105263153</v>
      </c>
      <c r="L780" s="120">
        <f>(E780+H780+K780)/3</f>
        <v>0.94626566416040092</v>
      </c>
      <c r="M780" s="121">
        <v>0</v>
      </c>
      <c r="N780" s="70">
        <v>1</v>
      </c>
      <c r="O780" s="71">
        <v>0</v>
      </c>
      <c r="P780" s="71">
        <v>0</v>
      </c>
      <c r="Q780" s="89" t="str">
        <f t="shared" si="264"/>
        <v>100</v>
      </c>
      <c r="R780" s="89">
        <v>2</v>
      </c>
      <c r="S780" s="89">
        <f t="shared" si="265"/>
        <v>0</v>
      </c>
      <c r="T780" s="89">
        <f t="shared" si="266"/>
        <v>0</v>
      </c>
      <c r="U780" s="89">
        <v>1</v>
      </c>
      <c r="V780" s="89">
        <f>IF(Q780="011",1,0)</f>
        <v>0</v>
      </c>
      <c r="W780" s="89">
        <f t="shared" si="268"/>
        <v>0</v>
      </c>
      <c r="X780" s="89">
        <f t="shared" si="260"/>
        <v>1</v>
      </c>
      <c r="Y780" s="71">
        <v>4</v>
      </c>
      <c r="Z780" s="85">
        <v>55926</v>
      </c>
      <c r="AA780">
        <v>1</v>
      </c>
      <c r="AB780" s="71">
        <v>0</v>
      </c>
      <c r="AC780" s="71">
        <v>0</v>
      </c>
      <c r="AD780" s="93">
        <v>8210</v>
      </c>
      <c r="AE780" s="79">
        <v>1330111</v>
      </c>
      <c r="AF780" s="67">
        <v>74269</v>
      </c>
      <c r="AG780" s="83">
        <v>0</v>
      </c>
      <c r="AH780" s="83">
        <v>0</v>
      </c>
      <c r="AI780" s="94" t="s">
        <v>296</v>
      </c>
      <c r="AJ780" s="93">
        <f t="shared" si="261"/>
        <v>2487.7370000000001</v>
      </c>
      <c r="AK780" s="117">
        <f t="shared" si="262"/>
        <v>3.3496303976086932E-2</v>
      </c>
      <c r="AL780" s="67">
        <v>215</v>
      </c>
      <c r="AM780" s="100">
        <f t="shared" si="263"/>
        <v>0.28948821177072531</v>
      </c>
    </row>
    <row r="781" spans="1:39">
      <c r="A781" s="11">
        <v>2015</v>
      </c>
      <c r="B781" s="141">
        <v>30</v>
      </c>
      <c r="C781" s="71">
        <v>6</v>
      </c>
      <c r="D781" s="156">
        <f t="shared" si="253"/>
        <v>20</v>
      </c>
      <c r="E781" s="131">
        <f t="shared" si="254"/>
        <v>0.8</v>
      </c>
      <c r="F781">
        <v>6</v>
      </c>
      <c r="G781" s="126">
        <f t="shared" si="255"/>
        <v>30</v>
      </c>
      <c r="H781" s="129">
        <f t="shared" si="256"/>
        <v>0.8571428571428571</v>
      </c>
      <c r="I781">
        <v>6</v>
      </c>
      <c r="J781" s="126">
        <f t="shared" si="257"/>
        <v>14</v>
      </c>
      <c r="K781" s="99">
        <f t="shared" si="258"/>
        <v>0.73684210526315785</v>
      </c>
      <c r="L781" s="120">
        <f>(E781+H781+K781)/3</f>
        <v>0.7979949874686717</v>
      </c>
      <c r="M781" s="121">
        <v>0</v>
      </c>
      <c r="N781" s="70">
        <v>0</v>
      </c>
      <c r="O781" s="71">
        <v>1</v>
      </c>
      <c r="P781" s="71">
        <v>1</v>
      </c>
      <c r="Q781" s="89" t="str">
        <f t="shared" si="264"/>
        <v>011</v>
      </c>
      <c r="R781" s="89">
        <v>2</v>
      </c>
      <c r="S781" s="89">
        <f t="shared" si="265"/>
        <v>0</v>
      </c>
      <c r="T781" s="89">
        <f t="shared" si="266"/>
        <v>0</v>
      </c>
      <c r="U781" s="89">
        <f t="shared" si="267"/>
        <v>0</v>
      </c>
      <c r="V781" s="89">
        <f>IF(Q781="011",1,0)</f>
        <v>1</v>
      </c>
      <c r="W781" s="89">
        <f t="shared" si="268"/>
        <v>0</v>
      </c>
      <c r="X781" s="89">
        <f t="shared" si="260"/>
        <v>1</v>
      </c>
      <c r="Y781" s="71">
        <v>6.3</v>
      </c>
      <c r="Z781" s="85">
        <v>60101</v>
      </c>
      <c r="AA781">
        <v>1</v>
      </c>
      <c r="AB781" s="71">
        <v>0</v>
      </c>
      <c r="AC781" s="71">
        <v>0</v>
      </c>
      <c r="AD781" s="93">
        <v>66923</v>
      </c>
      <c r="AE781" s="79">
        <v>8935421</v>
      </c>
      <c r="AF781" s="67">
        <v>564360</v>
      </c>
      <c r="AG781" s="83">
        <v>0</v>
      </c>
      <c r="AH781" s="83">
        <v>0</v>
      </c>
      <c r="AI781" s="94" t="s">
        <v>297</v>
      </c>
      <c r="AJ781" s="93">
        <f t="shared" si="261"/>
        <v>31567.653999999999</v>
      </c>
      <c r="AK781" s="117">
        <f t="shared" si="262"/>
        <v>5.5935314338365578E-2</v>
      </c>
      <c r="AL781" s="67">
        <v>737</v>
      </c>
      <c r="AM781" s="100">
        <f t="shared" si="263"/>
        <v>0.13059040328868099</v>
      </c>
    </row>
    <row r="782" spans="1:39">
      <c r="A782" s="11">
        <v>2015</v>
      </c>
      <c r="B782" s="141">
        <v>31</v>
      </c>
      <c r="C782" s="71">
        <v>2</v>
      </c>
      <c r="D782" s="156">
        <f t="shared" si="253"/>
        <v>24</v>
      </c>
      <c r="E782" s="131">
        <f t="shared" si="254"/>
        <v>0.96</v>
      </c>
      <c r="F782">
        <v>1</v>
      </c>
      <c r="G782" s="126">
        <f t="shared" si="255"/>
        <v>35</v>
      </c>
      <c r="H782" s="129">
        <f t="shared" si="256"/>
        <v>1</v>
      </c>
      <c r="I782">
        <v>12</v>
      </c>
      <c r="J782" s="126">
        <f t="shared" si="257"/>
        <v>8</v>
      </c>
      <c r="K782" s="99">
        <f t="shared" si="258"/>
        <v>0.42105263157894735</v>
      </c>
      <c r="L782" s="120">
        <f>(E782+H782)/2</f>
        <v>0.98</v>
      </c>
      <c r="M782" s="121">
        <v>0</v>
      </c>
      <c r="N782" s="70">
        <v>0</v>
      </c>
      <c r="O782" s="71">
        <v>0</v>
      </c>
      <c r="P782" s="71">
        <v>1</v>
      </c>
      <c r="Q782" s="89" t="str">
        <f t="shared" si="264"/>
        <v>001</v>
      </c>
      <c r="R782" s="89">
        <v>2</v>
      </c>
      <c r="S782" s="89">
        <f t="shared" si="265"/>
        <v>0</v>
      </c>
      <c r="T782" s="89">
        <f t="shared" si="266"/>
        <v>0</v>
      </c>
      <c r="U782" s="89">
        <f t="shared" si="267"/>
        <v>0</v>
      </c>
      <c r="V782" s="89">
        <v>1</v>
      </c>
      <c r="W782" s="89">
        <f t="shared" si="268"/>
        <v>0</v>
      </c>
      <c r="X782" s="89">
        <f t="shared" si="260"/>
        <v>1</v>
      </c>
      <c r="Y782" s="71">
        <v>5.9</v>
      </c>
      <c r="Z782" s="85">
        <v>38025</v>
      </c>
      <c r="AA782">
        <v>1</v>
      </c>
      <c r="AB782" s="71">
        <v>0</v>
      </c>
      <c r="AC782" s="71">
        <v>0</v>
      </c>
      <c r="AD782" s="93">
        <v>6738</v>
      </c>
      <c r="AE782" s="79">
        <v>2080328</v>
      </c>
      <c r="AF782" s="67">
        <v>93230</v>
      </c>
      <c r="AG782" s="83">
        <v>0</v>
      </c>
      <c r="AH782" s="83">
        <v>0</v>
      </c>
      <c r="AI782" s="94" t="s">
        <v>298</v>
      </c>
      <c r="AJ782" s="93">
        <f t="shared" si="261"/>
        <v>6009.4430000000002</v>
      </c>
      <c r="AK782" s="117">
        <f t="shared" si="262"/>
        <v>6.4458253780971794E-2</v>
      </c>
      <c r="AL782" s="67">
        <v>1172</v>
      </c>
      <c r="AM782" s="100">
        <f t="shared" si="263"/>
        <v>1.2571060817333477</v>
      </c>
    </row>
    <row r="783" spans="1:39">
      <c r="A783" s="11">
        <v>2015</v>
      </c>
      <c r="B783" s="141">
        <v>32</v>
      </c>
      <c r="C783" s="71">
        <v>3</v>
      </c>
      <c r="D783" s="156">
        <f t="shared" si="253"/>
        <v>23</v>
      </c>
      <c r="E783" s="131">
        <f t="shared" si="254"/>
        <v>0.92</v>
      </c>
      <c r="F783">
        <v>2</v>
      </c>
      <c r="G783" s="126">
        <f t="shared" si="255"/>
        <v>34</v>
      </c>
      <c r="H783" s="129">
        <f t="shared" si="256"/>
        <v>0.97142857142857142</v>
      </c>
      <c r="I783">
        <v>2</v>
      </c>
      <c r="J783" s="126">
        <f t="shared" si="257"/>
        <v>18</v>
      </c>
      <c r="K783" s="99">
        <f t="shared" si="258"/>
        <v>0.94736842105263153</v>
      </c>
      <c r="L783" s="120">
        <f>(E783+H783+K783)/3</f>
        <v>0.94626566416040092</v>
      </c>
      <c r="M783" s="121">
        <v>0</v>
      </c>
      <c r="N783" s="70">
        <v>1</v>
      </c>
      <c r="O783" s="71">
        <v>1</v>
      </c>
      <c r="P783" s="71">
        <v>0</v>
      </c>
      <c r="Q783" s="89" t="str">
        <f t="shared" si="264"/>
        <v>110</v>
      </c>
      <c r="R783" s="89">
        <v>2</v>
      </c>
      <c r="S783" s="89">
        <f t="shared" si="265"/>
        <v>0</v>
      </c>
      <c r="T783" s="89">
        <f t="shared" si="266"/>
        <v>0</v>
      </c>
      <c r="U783" s="89">
        <v>1</v>
      </c>
      <c r="V783" s="89">
        <f t="shared" ref="V783:V819" si="269">IF(Q783="011",1,0)</f>
        <v>0</v>
      </c>
      <c r="W783" s="89">
        <f t="shared" si="268"/>
        <v>0</v>
      </c>
      <c r="X783" s="89">
        <f t="shared" si="260"/>
        <v>1</v>
      </c>
      <c r="Y783" s="71">
        <v>5.8</v>
      </c>
      <c r="Z783" s="85">
        <v>58814</v>
      </c>
      <c r="AA783">
        <v>1</v>
      </c>
      <c r="AB783" s="71">
        <v>0</v>
      </c>
      <c r="AC783" s="71">
        <v>0</v>
      </c>
      <c r="AD783" s="93">
        <v>137369</v>
      </c>
      <c r="AE783" s="79">
        <v>19747183</v>
      </c>
      <c r="AF783" s="67">
        <v>1445611</v>
      </c>
      <c r="AG783" s="83">
        <v>0</v>
      </c>
      <c r="AH783" s="83">
        <v>0</v>
      </c>
      <c r="AI783" s="94" t="s">
        <v>299</v>
      </c>
      <c r="AJ783" s="93">
        <f t="shared" si="261"/>
        <v>78242.729000000007</v>
      </c>
      <c r="AK783" s="117">
        <f t="shared" si="262"/>
        <v>5.4124331511035823E-2</v>
      </c>
      <c r="AL783" s="67">
        <v>2369</v>
      </c>
      <c r="AM783" s="100">
        <f t="shared" si="263"/>
        <v>0.16387534405867138</v>
      </c>
    </row>
    <row r="784" spans="1:39">
      <c r="A784" s="11">
        <v>2015</v>
      </c>
      <c r="B784" s="141">
        <v>33</v>
      </c>
      <c r="C784" s="71">
        <v>1</v>
      </c>
      <c r="D784" s="156">
        <f t="shared" si="253"/>
        <v>25</v>
      </c>
      <c r="E784" s="131">
        <f t="shared" si="254"/>
        <v>1</v>
      </c>
      <c r="F784">
        <v>1</v>
      </c>
      <c r="G784" s="126">
        <f t="shared" si="255"/>
        <v>35</v>
      </c>
      <c r="H784" s="129">
        <f t="shared" si="256"/>
        <v>1</v>
      </c>
      <c r="I784">
        <v>1</v>
      </c>
      <c r="J784" s="126">
        <f t="shared" si="257"/>
        <v>19</v>
      </c>
      <c r="K784" s="99">
        <f t="shared" si="258"/>
        <v>1</v>
      </c>
      <c r="L784" s="120">
        <f>(E784+H784+K784)/3</f>
        <v>1</v>
      </c>
      <c r="M784" s="121">
        <v>0</v>
      </c>
      <c r="N784" s="70">
        <v>0</v>
      </c>
      <c r="O784" s="71">
        <v>0</v>
      </c>
      <c r="P784" s="71">
        <v>0</v>
      </c>
      <c r="Q784" s="89" t="str">
        <f t="shared" si="264"/>
        <v>000</v>
      </c>
      <c r="R784" s="89">
        <v>0</v>
      </c>
      <c r="S784" s="89">
        <f t="shared" si="265"/>
        <v>0</v>
      </c>
      <c r="T784" s="89">
        <f t="shared" si="266"/>
        <v>1</v>
      </c>
      <c r="U784" s="89">
        <f t="shared" si="267"/>
        <v>0</v>
      </c>
      <c r="V784" s="89">
        <f t="shared" si="269"/>
        <v>0</v>
      </c>
      <c r="W784" s="89">
        <f t="shared" si="268"/>
        <v>0</v>
      </c>
      <c r="X784" s="89">
        <f t="shared" si="260"/>
        <v>0</v>
      </c>
      <c r="Y784" s="71">
        <v>5.4</v>
      </c>
      <c r="Z784" s="85">
        <v>40790</v>
      </c>
      <c r="AA784">
        <v>1</v>
      </c>
      <c r="AB784" s="71">
        <v>0</v>
      </c>
      <c r="AC784" s="71">
        <v>0</v>
      </c>
      <c r="AD784" s="93">
        <v>17464</v>
      </c>
      <c r="AE784" s="79">
        <v>10035186</v>
      </c>
      <c r="AF784" s="67">
        <v>499741</v>
      </c>
      <c r="AG784" s="83">
        <v>0</v>
      </c>
      <c r="AH784" s="83">
        <v>0</v>
      </c>
      <c r="AI784" s="94" t="s">
        <v>300</v>
      </c>
      <c r="AJ784" s="93">
        <f t="shared" si="261"/>
        <v>25061.592000000001</v>
      </c>
      <c r="AK784" s="117">
        <f t="shared" si="262"/>
        <v>5.014916126553555E-2</v>
      </c>
      <c r="AL784" s="67">
        <v>4999</v>
      </c>
      <c r="AM784" s="100">
        <f t="shared" si="263"/>
        <v>1.0003181648093713</v>
      </c>
    </row>
    <row r="785" spans="1:39">
      <c r="A785" s="11">
        <v>2015</v>
      </c>
      <c r="B785" s="141">
        <v>34</v>
      </c>
      <c r="C785" s="71">
        <v>1</v>
      </c>
      <c r="D785" s="156">
        <f t="shared" si="253"/>
        <v>25</v>
      </c>
      <c r="E785" s="131">
        <f t="shared" si="254"/>
        <v>1</v>
      </c>
      <c r="F785">
        <v>2</v>
      </c>
      <c r="G785" s="126">
        <f t="shared" si="255"/>
        <v>34</v>
      </c>
      <c r="H785" s="129">
        <f t="shared" si="256"/>
        <v>0.97142857142857142</v>
      </c>
      <c r="I785">
        <v>12</v>
      </c>
      <c r="J785" s="126">
        <f t="shared" si="257"/>
        <v>8</v>
      </c>
      <c r="K785" s="99">
        <f t="shared" si="258"/>
        <v>0.42105263157894735</v>
      </c>
      <c r="L785" s="120">
        <f>(E785+H785)/2</f>
        <v>0.98571428571428577</v>
      </c>
      <c r="M785" s="121">
        <v>0</v>
      </c>
      <c r="N785" s="70">
        <v>0</v>
      </c>
      <c r="O785" s="71">
        <v>0</v>
      </c>
      <c r="P785" s="71">
        <v>0</v>
      </c>
      <c r="Q785" s="89" t="str">
        <f t="shared" si="264"/>
        <v>000</v>
      </c>
      <c r="R785" s="89">
        <v>0</v>
      </c>
      <c r="S785" s="89">
        <f t="shared" si="265"/>
        <v>0</v>
      </c>
      <c r="T785" s="89">
        <f t="shared" si="266"/>
        <v>1</v>
      </c>
      <c r="U785" s="89">
        <f t="shared" si="267"/>
        <v>0</v>
      </c>
      <c r="V785" s="89">
        <f t="shared" si="269"/>
        <v>0</v>
      </c>
      <c r="W785" s="89">
        <f t="shared" si="268"/>
        <v>0</v>
      </c>
      <c r="X785" s="89">
        <f t="shared" si="260"/>
        <v>0</v>
      </c>
      <c r="Y785" s="71">
        <v>2.8</v>
      </c>
      <c r="Z785" s="85">
        <v>55956</v>
      </c>
      <c r="AA785">
        <v>1</v>
      </c>
      <c r="AB785" s="71">
        <v>0</v>
      </c>
      <c r="AC785" s="71">
        <v>0</v>
      </c>
      <c r="AD785" s="93">
        <v>2064</v>
      </c>
      <c r="AE785" s="79">
        <v>756835</v>
      </c>
      <c r="AF785" s="67">
        <v>55927</v>
      </c>
      <c r="AG785" s="83">
        <v>0</v>
      </c>
      <c r="AH785" s="83">
        <v>0</v>
      </c>
      <c r="AI785" s="94" t="s">
        <v>301</v>
      </c>
      <c r="AJ785" s="93">
        <f t="shared" si="261"/>
        <v>5739.8429999999998</v>
      </c>
      <c r="AK785" s="117">
        <f t="shared" si="262"/>
        <v>0.10263098324601713</v>
      </c>
      <c r="AL785" s="67">
        <v>2445</v>
      </c>
      <c r="AM785" s="100">
        <f t="shared" si="263"/>
        <v>4.3717703434834689</v>
      </c>
    </row>
    <row r="786" spans="1:39">
      <c r="A786" s="11">
        <v>2015</v>
      </c>
      <c r="B786" s="141">
        <v>35</v>
      </c>
      <c r="C786" s="71">
        <v>2</v>
      </c>
      <c r="D786" s="156">
        <f t="shared" si="253"/>
        <v>24</v>
      </c>
      <c r="E786" s="131">
        <f t="shared" si="254"/>
        <v>0.96</v>
      </c>
      <c r="F786">
        <v>2</v>
      </c>
      <c r="G786" s="126">
        <f t="shared" si="255"/>
        <v>34</v>
      </c>
      <c r="H786" s="129">
        <f t="shared" si="256"/>
        <v>0.97142857142857142</v>
      </c>
      <c r="I786">
        <v>2</v>
      </c>
      <c r="J786" s="126">
        <f t="shared" si="257"/>
        <v>18</v>
      </c>
      <c r="K786" s="99">
        <f t="shared" si="258"/>
        <v>0.94736842105263153</v>
      </c>
      <c r="L786" s="120">
        <f t="shared" ref="L786:L791" si="270">(E786+H786+K786)/3</f>
        <v>0.95959899749373434</v>
      </c>
      <c r="M786" s="121">
        <v>0</v>
      </c>
      <c r="N786" s="70">
        <v>0</v>
      </c>
      <c r="O786" s="71">
        <v>0</v>
      </c>
      <c r="P786" s="71">
        <v>0</v>
      </c>
      <c r="Q786" s="89" t="str">
        <f t="shared" si="264"/>
        <v>000</v>
      </c>
      <c r="R786" s="89">
        <v>0</v>
      </c>
      <c r="S786" s="89">
        <f t="shared" si="265"/>
        <v>0</v>
      </c>
      <c r="T786" s="89">
        <f t="shared" si="266"/>
        <v>1</v>
      </c>
      <c r="U786" s="89">
        <f t="shared" si="267"/>
        <v>0</v>
      </c>
      <c r="V786" s="89">
        <f t="shared" si="269"/>
        <v>0</v>
      </c>
      <c r="W786" s="89">
        <f t="shared" si="268"/>
        <v>0</v>
      </c>
      <c r="X786" s="89">
        <f t="shared" si="260"/>
        <v>0</v>
      </c>
      <c r="Y786" s="71">
        <v>5.0999999999999996</v>
      </c>
      <c r="Z786" s="85">
        <v>43597</v>
      </c>
      <c r="AA786">
        <v>1</v>
      </c>
      <c r="AB786" s="71">
        <v>0</v>
      </c>
      <c r="AC786" s="71">
        <v>0</v>
      </c>
      <c r="AD786" s="93">
        <v>33109</v>
      </c>
      <c r="AE786" s="79">
        <v>11605090</v>
      </c>
      <c r="AF786" s="67">
        <v>607326</v>
      </c>
      <c r="AG786" s="83">
        <v>8</v>
      </c>
      <c r="AH786" s="83">
        <v>8</v>
      </c>
      <c r="AI786" s="94" t="s">
        <v>302</v>
      </c>
      <c r="AJ786" s="93">
        <f t="shared" si="261"/>
        <v>28297.155999999999</v>
      </c>
      <c r="AK786" s="117">
        <f t="shared" si="262"/>
        <v>4.6593025821387524E-2</v>
      </c>
      <c r="AL786" s="67">
        <v>3432</v>
      </c>
      <c r="AM786" s="100">
        <f t="shared" si="263"/>
        <v>0.56510012744390981</v>
      </c>
    </row>
    <row r="787" spans="1:39">
      <c r="A787" s="11">
        <v>2015</v>
      </c>
      <c r="B787" s="141">
        <v>36</v>
      </c>
      <c r="C787" s="71">
        <v>2</v>
      </c>
      <c r="D787" s="156">
        <f t="shared" si="253"/>
        <v>24</v>
      </c>
      <c r="E787" s="131">
        <f t="shared" si="254"/>
        <v>0.96</v>
      </c>
      <c r="F787">
        <v>3</v>
      </c>
      <c r="G787" s="126">
        <f t="shared" si="255"/>
        <v>33</v>
      </c>
      <c r="H787" s="129">
        <f t="shared" si="256"/>
        <v>0.94285714285714284</v>
      </c>
      <c r="I787">
        <v>2</v>
      </c>
      <c r="J787" s="126">
        <f t="shared" si="257"/>
        <v>18</v>
      </c>
      <c r="K787" s="99">
        <f t="shared" si="258"/>
        <v>0.94736842105263153</v>
      </c>
      <c r="L787" s="120">
        <f t="shared" si="270"/>
        <v>0.95007518796992485</v>
      </c>
      <c r="M787" s="121">
        <v>0</v>
      </c>
      <c r="N787" s="70">
        <v>0</v>
      </c>
      <c r="O787" s="71">
        <v>0</v>
      </c>
      <c r="P787" s="71">
        <v>0</v>
      </c>
      <c r="Q787" s="89" t="str">
        <f t="shared" si="264"/>
        <v>000</v>
      </c>
      <c r="R787" s="89">
        <v>0</v>
      </c>
      <c r="S787" s="89">
        <f t="shared" si="265"/>
        <v>0</v>
      </c>
      <c r="T787" s="89">
        <f t="shared" si="266"/>
        <v>1</v>
      </c>
      <c r="U787" s="89">
        <f t="shared" si="267"/>
        <v>0</v>
      </c>
      <c r="V787" s="89">
        <f t="shared" si="269"/>
        <v>0</v>
      </c>
      <c r="W787" s="89">
        <f t="shared" si="268"/>
        <v>0</v>
      </c>
      <c r="X787" s="89">
        <f t="shared" si="260"/>
        <v>0</v>
      </c>
      <c r="Y787" s="71">
        <v>3.9</v>
      </c>
      <c r="Z787" s="85">
        <v>45619</v>
      </c>
      <c r="AA787">
        <v>1</v>
      </c>
      <c r="AB787" s="71">
        <v>0</v>
      </c>
      <c r="AC787" s="71">
        <v>0</v>
      </c>
      <c r="AD787" s="93">
        <v>8899</v>
      </c>
      <c r="AE787" s="79">
        <v>3907414</v>
      </c>
      <c r="AF787" s="67">
        <v>188011</v>
      </c>
      <c r="AG787" s="83">
        <v>12</v>
      </c>
      <c r="AH787" s="83">
        <v>12</v>
      </c>
      <c r="AI787" s="94" t="s">
        <v>303</v>
      </c>
      <c r="AJ787" s="93">
        <f t="shared" si="261"/>
        <v>9407.393</v>
      </c>
      <c r="AK787" s="117">
        <f t="shared" si="262"/>
        <v>5.0036396806569829E-2</v>
      </c>
      <c r="AL787" s="67">
        <v>3065</v>
      </c>
      <c r="AM787" s="100">
        <f t="shared" si="263"/>
        <v>1.6302237635031993</v>
      </c>
    </row>
    <row r="788" spans="1:39">
      <c r="A788" s="11">
        <v>2015</v>
      </c>
      <c r="B788" s="141">
        <v>37</v>
      </c>
      <c r="C788" s="71">
        <v>2</v>
      </c>
      <c r="D788" s="156">
        <f t="shared" si="253"/>
        <v>24</v>
      </c>
      <c r="E788" s="131">
        <f t="shared" si="254"/>
        <v>0.96</v>
      </c>
      <c r="F788">
        <v>2</v>
      </c>
      <c r="G788" s="126">
        <f t="shared" si="255"/>
        <v>34</v>
      </c>
      <c r="H788" s="129">
        <f t="shared" si="256"/>
        <v>0.97142857142857142</v>
      </c>
      <c r="I788">
        <v>2</v>
      </c>
      <c r="J788" s="126">
        <f t="shared" si="257"/>
        <v>18</v>
      </c>
      <c r="K788" s="99">
        <f t="shared" si="258"/>
        <v>0.94736842105263153</v>
      </c>
      <c r="L788" s="120">
        <f t="shared" si="270"/>
        <v>0.95959899749373434</v>
      </c>
      <c r="M788" s="121">
        <v>0</v>
      </c>
      <c r="N788" s="70">
        <v>1</v>
      </c>
      <c r="O788" s="71">
        <v>1</v>
      </c>
      <c r="P788" s="71">
        <v>1</v>
      </c>
      <c r="Q788" s="89" t="str">
        <f t="shared" si="264"/>
        <v>111</v>
      </c>
      <c r="R788" s="89">
        <v>1</v>
      </c>
      <c r="S788" s="89">
        <f t="shared" si="265"/>
        <v>1</v>
      </c>
      <c r="T788" s="89">
        <f t="shared" si="266"/>
        <v>0</v>
      </c>
      <c r="U788" s="89">
        <f t="shared" si="267"/>
        <v>0</v>
      </c>
      <c r="V788" s="89">
        <f t="shared" si="269"/>
        <v>0</v>
      </c>
      <c r="W788" s="89">
        <f t="shared" si="268"/>
        <v>0</v>
      </c>
      <c r="X788" s="89">
        <f t="shared" si="260"/>
        <v>0</v>
      </c>
      <c r="Y788" s="71">
        <v>6.3</v>
      </c>
      <c r="Z788" s="85">
        <v>43830</v>
      </c>
      <c r="AA788">
        <v>1</v>
      </c>
      <c r="AB788" s="71">
        <v>0</v>
      </c>
      <c r="AC788" s="71">
        <v>0</v>
      </c>
      <c r="AD788" s="93">
        <v>13061</v>
      </c>
      <c r="AE788" s="79">
        <v>4024634</v>
      </c>
      <c r="AF788" s="67">
        <v>216522</v>
      </c>
      <c r="AG788" s="83">
        <v>0</v>
      </c>
      <c r="AH788" s="83">
        <v>0</v>
      </c>
      <c r="AI788" s="94" t="s">
        <v>304</v>
      </c>
      <c r="AJ788" s="93">
        <f t="shared" si="261"/>
        <v>10575.165000000001</v>
      </c>
      <c r="AK788" s="117">
        <f t="shared" si="262"/>
        <v>4.8841064649319706E-2</v>
      </c>
      <c r="AL788" s="67">
        <v>4141</v>
      </c>
      <c r="AM788" s="100">
        <f t="shared" si="263"/>
        <v>1.9125077359344549</v>
      </c>
    </row>
    <row r="789" spans="1:39">
      <c r="A789" s="11">
        <v>2015</v>
      </c>
      <c r="B789" s="141">
        <v>38</v>
      </c>
      <c r="C789" s="71">
        <v>4</v>
      </c>
      <c r="D789" s="156">
        <f t="shared" si="253"/>
        <v>22</v>
      </c>
      <c r="E789" s="131">
        <f t="shared" si="254"/>
        <v>0.88</v>
      </c>
      <c r="F789">
        <v>4</v>
      </c>
      <c r="G789" s="126">
        <f t="shared" si="255"/>
        <v>32</v>
      </c>
      <c r="H789" s="129">
        <f t="shared" si="256"/>
        <v>0.91428571428571426</v>
      </c>
      <c r="I789">
        <v>4</v>
      </c>
      <c r="J789" s="126">
        <f t="shared" si="257"/>
        <v>16</v>
      </c>
      <c r="K789" s="99">
        <f t="shared" si="258"/>
        <v>0.84210526315789469</v>
      </c>
      <c r="L789" s="120">
        <f t="shared" si="270"/>
        <v>0.87879699248120302</v>
      </c>
      <c r="M789" s="121">
        <v>0</v>
      </c>
      <c r="N789" s="70">
        <v>1</v>
      </c>
      <c r="O789" s="71">
        <v>0</v>
      </c>
      <c r="P789" s="71">
        <v>0</v>
      </c>
      <c r="Q789" s="89" t="str">
        <f t="shared" si="264"/>
        <v>100</v>
      </c>
      <c r="R789" s="89">
        <v>2</v>
      </c>
      <c r="S789" s="89">
        <f t="shared" si="265"/>
        <v>0</v>
      </c>
      <c r="T789" s="89">
        <f t="shared" si="266"/>
        <v>0</v>
      </c>
      <c r="U789" s="89">
        <v>1</v>
      </c>
      <c r="V789" s="89">
        <f t="shared" si="269"/>
        <v>0</v>
      </c>
      <c r="W789" s="89">
        <f t="shared" si="268"/>
        <v>0</v>
      </c>
      <c r="X789" s="89">
        <f t="shared" si="260"/>
        <v>1</v>
      </c>
      <c r="Y789" s="71">
        <v>5.0999999999999996</v>
      </c>
      <c r="Z789" s="85">
        <v>49786</v>
      </c>
      <c r="AA789">
        <v>1</v>
      </c>
      <c r="AB789" s="71">
        <v>0</v>
      </c>
      <c r="AC789" s="71">
        <v>0</v>
      </c>
      <c r="AD789" s="93">
        <v>47052</v>
      </c>
      <c r="AE789" s="79">
        <v>12791904</v>
      </c>
      <c r="AF789" s="67">
        <v>708402</v>
      </c>
      <c r="AG789" s="83">
        <v>0</v>
      </c>
      <c r="AH789" s="83">
        <v>0</v>
      </c>
      <c r="AI789" s="94" t="s">
        <v>305</v>
      </c>
      <c r="AJ789" s="93">
        <f t="shared" si="261"/>
        <v>36110.294999999998</v>
      </c>
      <c r="AK789" s="117">
        <f t="shared" si="262"/>
        <v>5.0974298491534467E-2</v>
      </c>
      <c r="AL789" s="67">
        <v>3839</v>
      </c>
      <c r="AM789" s="100">
        <f t="shared" si="263"/>
        <v>0.54192393584433696</v>
      </c>
    </row>
    <row r="790" spans="1:39">
      <c r="A790" s="11">
        <v>2015</v>
      </c>
      <c r="B790" s="141">
        <v>39</v>
      </c>
      <c r="C790" s="71">
        <v>3</v>
      </c>
      <c r="D790" s="156">
        <f t="shared" si="253"/>
        <v>23</v>
      </c>
      <c r="E790" s="131">
        <f t="shared" si="254"/>
        <v>0.92</v>
      </c>
      <c r="F790">
        <v>3</v>
      </c>
      <c r="G790" s="126">
        <f t="shared" si="255"/>
        <v>33</v>
      </c>
      <c r="H790" s="129">
        <f t="shared" si="256"/>
        <v>0.94285714285714284</v>
      </c>
      <c r="I790">
        <v>3</v>
      </c>
      <c r="J790" s="126">
        <f t="shared" si="257"/>
        <v>17</v>
      </c>
      <c r="K790" s="99">
        <f t="shared" si="258"/>
        <v>0.89473684210526316</v>
      </c>
      <c r="L790" s="120">
        <f t="shared" si="270"/>
        <v>0.91919799498746879</v>
      </c>
      <c r="M790" s="121">
        <v>0</v>
      </c>
      <c r="N790" s="70">
        <v>1</v>
      </c>
      <c r="O790" s="71">
        <v>1</v>
      </c>
      <c r="P790" s="71">
        <v>1</v>
      </c>
      <c r="Q790" s="89" t="str">
        <f t="shared" si="264"/>
        <v>111</v>
      </c>
      <c r="R790" s="89">
        <v>1</v>
      </c>
      <c r="S790" s="89">
        <f t="shared" si="265"/>
        <v>1</v>
      </c>
      <c r="T790" s="89">
        <f t="shared" si="266"/>
        <v>0</v>
      </c>
      <c r="U790" s="89">
        <f t="shared" si="267"/>
        <v>0</v>
      </c>
      <c r="V790" s="89">
        <f t="shared" si="269"/>
        <v>0</v>
      </c>
      <c r="W790" s="89">
        <f t="shared" si="268"/>
        <v>0</v>
      </c>
      <c r="X790" s="89">
        <f t="shared" si="260"/>
        <v>0</v>
      </c>
      <c r="Y790" s="71">
        <v>6.5</v>
      </c>
      <c r="Z790" s="85">
        <v>50050</v>
      </c>
      <c r="AA790">
        <v>1</v>
      </c>
      <c r="AB790" s="71">
        <v>0</v>
      </c>
      <c r="AC790" s="71">
        <v>0</v>
      </c>
      <c r="AD790" s="93">
        <v>9005</v>
      </c>
      <c r="AE790" s="79">
        <v>1055607</v>
      </c>
      <c r="AF790" s="67">
        <v>55650</v>
      </c>
      <c r="AG790" s="83">
        <v>0</v>
      </c>
      <c r="AH790" s="83">
        <v>0</v>
      </c>
      <c r="AI790" s="94" t="s">
        <v>306</v>
      </c>
      <c r="AJ790" s="93">
        <f t="shared" si="261"/>
        <v>3196.6729999999998</v>
      </c>
      <c r="AK790" s="117">
        <f t="shared" si="262"/>
        <v>5.7442461814914643E-2</v>
      </c>
      <c r="AL790" s="67">
        <v>104</v>
      </c>
      <c r="AM790" s="100">
        <f t="shared" si="263"/>
        <v>0.18688230008984727</v>
      </c>
    </row>
    <row r="791" spans="1:39">
      <c r="A791" s="11">
        <v>2015</v>
      </c>
      <c r="B791" s="141">
        <v>40</v>
      </c>
      <c r="C791" s="71">
        <v>2</v>
      </c>
      <c r="D791" s="156">
        <f t="shared" si="253"/>
        <v>24</v>
      </c>
      <c r="E791" s="131">
        <f t="shared" si="254"/>
        <v>0.96</v>
      </c>
      <c r="F791">
        <v>1</v>
      </c>
      <c r="G791" s="126">
        <f t="shared" si="255"/>
        <v>35</v>
      </c>
      <c r="H791" s="129">
        <f t="shared" si="256"/>
        <v>1</v>
      </c>
      <c r="I791">
        <v>1</v>
      </c>
      <c r="J791" s="126">
        <f t="shared" si="257"/>
        <v>19</v>
      </c>
      <c r="K791" s="99">
        <f t="shared" si="258"/>
        <v>1</v>
      </c>
      <c r="L791" s="120">
        <f t="shared" si="270"/>
        <v>0.98666666666666669</v>
      </c>
      <c r="M791" s="121">
        <v>0</v>
      </c>
      <c r="N791" s="70">
        <v>0</v>
      </c>
      <c r="O791" s="71">
        <v>0</v>
      </c>
      <c r="P791" s="71">
        <v>0</v>
      </c>
      <c r="Q791" s="89" t="str">
        <f t="shared" si="264"/>
        <v>000</v>
      </c>
      <c r="R791" s="89">
        <v>0</v>
      </c>
      <c r="S791" s="89">
        <f t="shared" si="265"/>
        <v>0</v>
      </c>
      <c r="T791" s="89">
        <f t="shared" si="266"/>
        <v>1</v>
      </c>
      <c r="U791" s="89">
        <f t="shared" si="267"/>
        <v>0</v>
      </c>
      <c r="V791" s="89">
        <f t="shared" si="269"/>
        <v>0</v>
      </c>
      <c r="W791" s="89">
        <f t="shared" si="268"/>
        <v>0</v>
      </c>
      <c r="X791" s="89">
        <f t="shared" si="260"/>
        <v>0</v>
      </c>
      <c r="Y791" s="71">
        <v>6.6</v>
      </c>
      <c r="Z791" s="85">
        <v>38312</v>
      </c>
      <c r="AA791">
        <v>1</v>
      </c>
      <c r="AB791" s="71">
        <v>0</v>
      </c>
      <c r="AC791" s="71">
        <v>0</v>
      </c>
      <c r="AD791" s="93">
        <v>15122</v>
      </c>
      <c r="AE791" s="79">
        <v>4894834</v>
      </c>
      <c r="AF791" s="67">
        <v>201831</v>
      </c>
      <c r="AG791" s="83">
        <v>0</v>
      </c>
      <c r="AH791" s="83">
        <v>0</v>
      </c>
      <c r="AI791" s="94" t="s">
        <v>307</v>
      </c>
      <c r="AJ791" s="93">
        <f t="shared" si="261"/>
        <v>9633.0310000000009</v>
      </c>
      <c r="AK791" s="117">
        <f t="shared" si="262"/>
        <v>4.7728203298799496E-2</v>
      </c>
      <c r="AL791" s="67">
        <v>982</v>
      </c>
      <c r="AM791" s="100">
        <f t="shared" si="263"/>
        <v>0.48654567435131368</v>
      </c>
    </row>
    <row r="792" spans="1:39">
      <c r="A792" s="11">
        <v>2015</v>
      </c>
      <c r="B792" s="141">
        <v>41</v>
      </c>
      <c r="C792" s="71">
        <v>1</v>
      </c>
      <c r="D792" s="156">
        <f t="shared" si="253"/>
        <v>25</v>
      </c>
      <c r="E792" s="131">
        <f t="shared" si="254"/>
        <v>1</v>
      </c>
      <c r="F792">
        <v>12</v>
      </c>
      <c r="G792" s="126">
        <f t="shared" si="255"/>
        <v>24</v>
      </c>
      <c r="H792" s="129">
        <f t="shared" si="256"/>
        <v>0.68571428571428572</v>
      </c>
      <c r="I792">
        <v>2</v>
      </c>
      <c r="J792" s="126">
        <f t="shared" si="257"/>
        <v>18</v>
      </c>
      <c r="K792" s="99">
        <f t="shared" si="258"/>
        <v>0.94736842105263153</v>
      </c>
      <c r="L792" s="120">
        <f>(E792+K792)/2</f>
        <v>0.97368421052631571</v>
      </c>
      <c r="M792" s="121">
        <v>0</v>
      </c>
      <c r="N792" s="70">
        <v>0</v>
      </c>
      <c r="O792" s="71">
        <v>0</v>
      </c>
      <c r="P792" s="71">
        <v>0</v>
      </c>
      <c r="Q792" s="89" t="str">
        <f t="shared" si="264"/>
        <v>000</v>
      </c>
      <c r="R792" s="89">
        <v>0</v>
      </c>
      <c r="S792" s="89">
        <f t="shared" si="265"/>
        <v>0</v>
      </c>
      <c r="T792" s="89">
        <f t="shared" si="266"/>
        <v>1</v>
      </c>
      <c r="U792" s="89">
        <f t="shared" si="267"/>
        <v>0</v>
      </c>
      <c r="V792" s="89">
        <f t="shared" si="269"/>
        <v>0</v>
      </c>
      <c r="W792" s="89">
        <f t="shared" si="268"/>
        <v>0</v>
      </c>
      <c r="X792" s="89">
        <f t="shared" si="260"/>
        <v>0</v>
      </c>
      <c r="Y792" s="71">
        <v>3.4</v>
      </c>
      <c r="Z792" s="85">
        <v>47912</v>
      </c>
      <c r="AA792">
        <v>1</v>
      </c>
      <c r="AB792" s="71">
        <v>0</v>
      </c>
      <c r="AC792" s="71">
        <v>0</v>
      </c>
      <c r="AD792" s="93">
        <v>3286</v>
      </c>
      <c r="AE792" s="79">
        <v>857919</v>
      </c>
      <c r="AF792" s="67">
        <v>47073</v>
      </c>
      <c r="AG792" s="83">
        <v>8</v>
      </c>
      <c r="AH792" s="83">
        <v>8</v>
      </c>
      <c r="AI792" s="94" t="s">
        <v>308</v>
      </c>
      <c r="AJ792" s="93">
        <f t="shared" si="261"/>
        <v>1674.1079999999999</v>
      </c>
      <c r="AK792" s="117">
        <f t="shared" si="262"/>
        <v>3.5564081320502199E-2</v>
      </c>
      <c r="AL792" s="67">
        <v>3719</v>
      </c>
      <c r="AM792" s="100">
        <f t="shared" si="263"/>
        <v>7.9004949758885141</v>
      </c>
    </row>
    <row r="793" spans="1:39">
      <c r="A793" s="11">
        <v>2015</v>
      </c>
      <c r="B793" s="141">
        <v>42</v>
      </c>
      <c r="C793" s="71">
        <v>2</v>
      </c>
      <c r="D793" s="156">
        <f t="shared" si="253"/>
        <v>24</v>
      </c>
      <c r="E793" s="131">
        <f t="shared" si="254"/>
        <v>0.96</v>
      </c>
      <c r="F793">
        <v>1</v>
      </c>
      <c r="G793" s="126">
        <f t="shared" si="255"/>
        <v>35</v>
      </c>
      <c r="H793" s="129">
        <f t="shared" si="256"/>
        <v>1</v>
      </c>
      <c r="I793">
        <v>1</v>
      </c>
      <c r="J793" s="126">
        <f t="shared" si="257"/>
        <v>19</v>
      </c>
      <c r="K793" s="99">
        <f t="shared" si="258"/>
        <v>1</v>
      </c>
      <c r="L793" s="120">
        <f t="shared" ref="L793:L800" si="271">(E793+H793+K793)/3</f>
        <v>0.98666666666666669</v>
      </c>
      <c r="M793" s="121">
        <v>0</v>
      </c>
      <c r="N793" s="70">
        <v>0</v>
      </c>
      <c r="O793" s="71">
        <v>0</v>
      </c>
      <c r="P793" s="71">
        <v>0</v>
      </c>
      <c r="Q793" s="89" t="str">
        <f t="shared" si="264"/>
        <v>000</v>
      </c>
      <c r="R793" s="89">
        <v>0</v>
      </c>
      <c r="S793" s="89">
        <f t="shared" si="265"/>
        <v>0</v>
      </c>
      <c r="T793" s="89">
        <f t="shared" si="266"/>
        <v>1</v>
      </c>
      <c r="U793" s="89">
        <f t="shared" si="267"/>
        <v>0</v>
      </c>
      <c r="V793" s="89">
        <f t="shared" si="269"/>
        <v>0</v>
      </c>
      <c r="W793" s="89">
        <f t="shared" si="268"/>
        <v>0</v>
      </c>
      <c r="X793" s="89">
        <f t="shared" si="260"/>
        <v>0</v>
      </c>
      <c r="Y793" s="71">
        <v>6.7</v>
      </c>
      <c r="Z793" s="85">
        <v>42127</v>
      </c>
      <c r="AA793">
        <v>1</v>
      </c>
      <c r="AB793" s="71">
        <v>0</v>
      </c>
      <c r="AC793" s="71">
        <v>0</v>
      </c>
      <c r="AD793" s="93">
        <v>6025</v>
      </c>
      <c r="AE793" s="79">
        <v>6595056</v>
      </c>
      <c r="AF793" s="67">
        <v>316659</v>
      </c>
      <c r="AG793" s="83">
        <v>0</v>
      </c>
      <c r="AH793" s="83">
        <v>0</v>
      </c>
      <c r="AI793" s="94" t="s">
        <v>309</v>
      </c>
      <c r="AJ793" s="93">
        <f t="shared" si="261"/>
        <v>12697.655000000001</v>
      </c>
      <c r="AK793" s="117">
        <f t="shared" si="262"/>
        <v>4.0098828708484524E-2</v>
      </c>
      <c r="AL793" s="67">
        <v>1576</v>
      </c>
      <c r="AM793" s="100">
        <f t="shared" si="263"/>
        <v>0.49769626001471617</v>
      </c>
    </row>
    <row r="794" spans="1:39">
      <c r="A794" s="11">
        <v>2015</v>
      </c>
      <c r="B794" s="141">
        <v>43</v>
      </c>
      <c r="C794" s="71">
        <v>1</v>
      </c>
      <c r="D794" s="156">
        <f t="shared" si="253"/>
        <v>25</v>
      </c>
      <c r="E794" s="131">
        <f t="shared" si="254"/>
        <v>1</v>
      </c>
      <c r="F794">
        <v>1</v>
      </c>
      <c r="G794" s="126">
        <f t="shared" si="255"/>
        <v>35</v>
      </c>
      <c r="H794" s="129">
        <f t="shared" si="256"/>
        <v>1</v>
      </c>
      <c r="I794">
        <v>1</v>
      </c>
      <c r="J794" s="126">
        <f t="shared" si="257"/>
        <v>19</v>
      </c>
      <c r="K794" s="99">
        <f t="shared" si="258"/>
        <v>1</v>
      </c>
      <c r="L794" s="120">
        <f t="shared" si="271"/>
        <v>1</v>
      </c>
      <c r="M794" s="121">
        <v>0</v>
      </c>
      <c r="N794" s="70">
        <v>0</v>
      </c>
      <c r="O794" s="71">
        <v>0</v>
      </c>
      <c r="P794" s="71">
        <v>0</v>
      </c>
      <c r="Q794" s="89" t="str">
        <f t="shared" si="264"/>
        <v>000</v>
      </c>
      <c r="R794" s="89">
        <v>0</v>
      </c>
      <c r="S794" s="89">
        <f t="shared" si="265"/>
        <v>0</v>
      </c>
      <c r="T794" s="89">
        <f t="shared" si="266"/>
        <v>1</v>
      </c>
      <c r="U794" s="89">
        <f t="shared" si="267"/>
        <v>0</v>
      </c>
      <c r="V794" s="89">
        <f t="shared" si="269"/>
        <v>0</v>
      </c>
      <c r="W794" s="89">
        <f t="shared" si="268"/>
        <v>0</v>
      </c>
      <c r="X794" s="89">
        <f t="shared" si="260"/>
        <v>0</v>
      </c>
      <c r="Y794" s="71">
        <v>4.4000000000000004</v>
      </c>
      <c r="Z794" s="85">
        <v>47015</v>
      </c>
      <c r="AA794">
        <v>1</v>
      </c>
      <c r="AB794" s="71">
        <v>0</v>
      </c>
      <c r="AC794" s="71">
        <v>0</v>
      </c>
      <c r="AD794" s="93">
        <v>48238</v>
      </c>
      <c r="AE794" s="79">
        <v>27429639</v>
      </c>
      <c r="AF794" s="67">
        <v>1611189</v>
      </c>
      <c r="AG794" s="83">
        <v>0</v>
      </c>
      <c r="AH794" s="83">
        <v>0</v>
      </c>
      <c r="AI794" s="94" t="s">
        <v>310</v>
      </c>
      <c r="AJ794" s="93">
        <f t="shared" si="261"/>
        <v>55086.438000000002</v>
      </c>
      <c r="AK794" s="117">
        <f t="shared" si="262"/>
        <v>3.4189929300659325E-2</v>
      </c>
      <c r="AL794" s="67">
        <v>10939</v>
      </c>
      <c r="AM794" s="100">
        <f t="shared" si="263"/>
        <v>0.67893959057565556</v>
      </c>
    </row>
    <row r="795" spans="1:39">
      <c r="A795" s="11">
        <v>2015</v>
      </c>
      <c r="B795" s="141">
        <v>44</v>
      </c>
      <c r="C795" s="71">
        <v>1</v>
      </c>
      <c r="D795" s="156">
        <f t="shared" si="253"/>
        <v>25</v>
      </c>
      <c r="E795" s="131">
        <f t="shared" si="254"/>
        <v>1</v>
      </c>
      <c r="F795">
        <v>1</v>
      </c>
      <c r="G795" s="126">
        <f t="shared" si="255"/>
        <v>35</v>
      </c>
      <c r="H795" s="129">
        <f t="shared" si="256"/>
        <v>1</v>
      </c>
      <c r="I795">
        <v>1</v>
      </c>
      <c r="J795" s="126">
        <f t="shared" si="257"/>
        <v>19</v>
      </c>
      <c r="K795" s="99">
        <f t="shared" si="258"/>
        <v>1</v>
      </c>
      <c r="L795" s="120">
        <f t="shared" si="271"/>
        <v>1</v>
      </c>
      <c r="M795" s="121">
        <v>0</v>
      </c>
      <c r="N795" s="70">
        <v>0</v>
      </c>
      <c r="O795" s="71">
        <v>0</v>
      </c>
      <c r="P795" s="71">
        <v>0</v>
      </c>
      <c r="Q795" s="89" t="str">
        <f t="shared" si="264"/>
        <v>000</v>
      </c>
      <c r="R795" s="89">
        <v>0</v>
      </c>
      <c r="S795" s="89">
        <f t="shared" si="265"/>
        <v>0</v>
      </c>
      <c r="T795" s="89">
        <f t="shared" si="266"/>
        <v>1</v>
      </c>
      <c r="U795" s="89">
        <f t="shared" si="267"/>
        <v>0</v>
      </c>
      <c r="V795" s="89">
        <f t="shared" si="269"/>
        <v>0</v>
      </c>
      <c r="W795" s="89">
        <f t="shared" si="268"/>
        <v>0</v>
      </c>
      <c r="X795" s="89">
        <f t="shared" si="260"/>
        <v>0</v>
      </c>
      <c r="Y795" s="71">
        <v>3.4</v>
      </c>
      <c r="Z795" s="85">
        <v>39378</v>
      </c>
      <c r="AA795">
        <v>1</v>
      </c>
      <c r="AB795" s="71">
        <v>0</v>
      </c>
      <c r="AC795" s="71">
        <v>0</v>
      </c>
      <c r="AD795" s="93">
        <v>7480</v>
      </c>
      <c r="AE795" s="79">
        <v>2990632</v>
      </c>
      <c r="AF795" s="67">
        <v>149099</v>
      </c>
      <c r="AG795" s="83">
        <v>0</v>
      </c>
      <c r="AH795" s="83">
        <v>0</v>
      </c>
      <c r="AI795" s="94" t="s">
        <v>311</v>
      </c>
      <c r="AJ795" s="93">
        <f t="shared" si="261"/>
        <v>6703.3559999999998</v>
      </c>
      <c r="AK795" s="117">
        <f t="shared" si="262"/>
        <v>4.4959094293053607E-2</v>
      </c>
      <c r="AL795" s="67">
        <v>829</v>
      </c>
      <c r="AM795" s="100">
        <f t="shared" si="263"/>
        <v>0.55600641184716193</v>
      </c>
    </row>
    <row r="796" spans="1:39">
      <c r="A796" s="11">
        <v>2015</v>
      </c>
      <c r="B796" s="141">
        <v>45</v>
      </c>
      <c r="C796" s="71">
        <v>2</v>
      </c>
      <c r="D796" s="156">
        <f t="shared" si="253"/>
        <v>24</v>
      </c>
      <c r="E796" s="131">
        <f t="shared" si="254"/>
        <v>0.96</v>
      </c>
      <c r="F796">
        <v>1</v>
      </c>
      <c r="G796" s="126">
        <f t="shared" si="255"/>
        <v>35</v>
      </c>
      <c r="H796" s="129">
        <f t="shared" si="256"/>
        <v>1</v>
      </c>
      <c r="I796">
        <v>1</v>
      </c>
      <c r="J796" s="126">
        <f t="shared" si="257"/>
        <v>19</v>
      </c>
      <c r="K796" s="99">
        <f t="shared" si="258"/>
        <v>1</v>
      </c>
      <c r="L796" s="120">
        <f t="shared" si="271"/>
        <v>0.98666666666666669</v>
      </c>
      <c r="M796" s="121">
        <v>0</v>
      </c>
      <c r="N796" s="70">
        <v>1</v>
      </c>
      <c r="O796" s="71">
        <v>1</v>
      </c>
      <c r="P796" s="71">
        <v>1</v>
      </c>
      <c r="Q796" s="89" t="str">
        <f t="shared" si="264"/>
        <v>111</v>
      </c>
      <c r="R796" s="89">
        <v>1</v>
      </c>
      <c r="S796" s="89">
        <f t="shared" si="265"/>
        <v>1</v>
      </c>
      <c r="T796" s="89">
        <f t="shared" si="266"/>
        <v>0</v>
      </c>
      <c r="U796" s="89">
        <f t="shared" si="267"/>
        <v>0</v>
      </c>
      <c r="V796" s="89">
        <f t="shared" si="269"/>
        <v>0</v>
      </c>
      <c r="W796" s="89">
        <f t="shared" si="268"/>
        <v>0</v>
      </c>
      <c r="X796" s="89">
        <f t="shared" si="260"/>
        <v>0</v>
      </c>
      <c r="Y796" s="71">
        <v>4.0999999999999996</v>
      </c>
      <c r="Z796" s="85">
        <v>48584</v>
      </c>
      <c r="AA796">
        <v>1</v>
      </c>
      <c r="AB796" s="71">
        <v>0</v>
      </c>
      <c r="AC796" s="71">
        <v>0</v>
      </c>
      <c r="AD796" s="93">
        <v>3341</v>
      </c>
      <c r="AE796" s="79">
        <v>626088</v>
      </c>
      <c r="AF796" s="67">
        <v>30300</v>
      </c>
      <c r="AG796" s="83">
        <v>0</v>
      </c>
      <c r="AH796" s="83">
        <v>0</v>
      </c>
      <c r="AI796" s="94" t="s">
        <v>312</v>
      </c>
      <c r="AJ796" s="93">
        <f t="shared" si="261"/>
        <v>3043.152</v>
      </c>
      <c r="AK796" s="117">
        <f t="shared" si="262"/>
        <v>0.10043405940594059</v>
      </c>
      <c r="AL796" s="67">
        <v>355</v>
      </c>
      <c r="AM796" s="100">
        <f t="shared" si="263"/>
        <v>1.1716171617161717</v>
      </c>
    </row>
    <row r="797" spans="1:39">
      <c r="A797" s="11">
        <v>2015</v>
      </c>
      <c r="B797" s="141">
        <v>46</v>
      </c>
      <c r="C797" s="71">
        <v>1</v>
      </c>
      <c r="D797" s="156">
        <f t="shared" si="253"/>
        <v>25</v>
      </c>
      <c r="E797" s="131">
        <f t="shared" si="254"/>
        <v>1</v>
      </c>
      <c r="F797">
        <v>1</v>
      </c>
      <c r="G797" s="126">
        <f t="shared" si="255"/>
        <v>35</v>
      </c>
      <c r="H797" s="129">
        <f t="shared" si="256"/>
        <v>1</v>
      </c>
      <c r="I797">
        <v>1</v>
      </c>
      <c r="J797" s="126">
        <f t="shared" si="257"/>
        <v>19</v>
      </c>
      <c r="K797" s="99">
        <f t="shared" si="258"/>
        <v>1</v>
      </c>
      <c r="L797" s="120">
        <f t="shared" si="271"/>
        <v>1</v>
      </c>
      <c r="M797" s="121">
        <v>0</v>
      </c>
      <c r="N797" s="70">
        <v>1</v>
      </c>
      <c r="O797" s="71">
        <v>0</v>
      </c>
      <c r="P797" s="71">
        <v>0</v>
      </c>
      <c r="Q797" s="89" t="str">
        <f t="shared" si="264"/>
        <v>100</v>
      </c>
      <c r="R797" s="89">
        <v>2</v>
      </c>
      <c r="S797" s="89">
        <f t="shared" si="265"/>
        <v>0</v>
      </c>
      <c r="T797" s="89">
        <f t="shared" si="266"/>
        <v>0</v>
      </c>
      <c r="U797" s="89">
        <v>1</v>
      </c>
      <c r="V797" s="89">
        <f t="shared" si="269"/>
        <v>0</v>
      </c>
      <c r="W797" s="89">
        <f t="shared" si="268"/>
        <v>0</v>
      </c>
      <c r="X797" s="89">
        <f t="shared" si="260"/>
        <v>1</v>
      </c>
      <c r="Y797" s="71">
        <v>4.7</v>
      </c>
      <c r="Z797" s="85">
        <v>52148</v>
      </c>
      <c r="AA797">
        <v>1</v>
      </c>
      <c r="AB797" s="71">
        <v>0</v>
      </c>
      <c r="AC797" s="71">
        <v>0</v>
      </c>
      <c r="AD797" s="93">
        <v>28232</v>
      </c>
      <c r="AE797" s="79">
        <v>8367587</v>
      </c>
      <c r="AF797" s="67">
        <v>481721</v>
      </c>
      <c r="AG797" s="83">
        <v>0</v>
      </c>
      <c r="AH797" s="83">
        <v>0</v>
      </c>
      <c r="AI797" s="94" t="s">
        <v>313</v>
      </c>
      <c r="AJ797" s="93">
        <f t="shared" si="261"/>
        <v>20536.884999999998</v>
      </c>
      <c r="AK797" s="117">
        <f t="shared" si="262"/>
        <v>4.2632322443904247E-2</v>
      </c>
      <c r="AL797" s="67">
        <v>1609</v>
      </c>
      <c r="AM797" s="100">
        <f t="shared" si="263"/>
        <v>0.3340107655676211</v>
      </c>
    </row>
    <row r="798" spans="1:39">
      <c r="A798" s="11">
        <v>2015</v>
      </c>
      <c r="B798" s="141">
        <v>47</v>
      </c>
      <c r="C798" s="71">
        <v>2</v>
      </c>
      <c r="D798" s="156">
        <f t="shared" si="253"/>
        <v>24</v>
      </c>
      <c r="E798" s="131">
        <f t="shared" si="254"/>
        <v>0.96</v>
      </c>
      <c r="F798">
        <v>2</v>
      </c>
      <c r="G798" s="126">
        <f t="shared" si="255"/>
        <v>34</v>
      </c>
      <c r="H798" s="129">
        <f t="shared" si="256"/>
        <v>0.97142857142857142</v>
      </c>
      <c r="I798">
        <v>2</v>
      </c>
      <c r="J798" s="126">
        <f t="shared" si="257"/>
        <v>18</v>
      </c>
      <c r="K798" s="99">
        <f t="shared" si="258"/>
        <v>0.94736842105263153</v>
      </c>
      <c r="L798" s="120">
        <f t="shared" si="271"/>
        <v>0.95959899749373434</v>
      </c>
      <c r="M798" s="121">
        <v>0</v>
      </c>
      <c r="N798" s="70">
        <v>1</v>
      </c>
      <c r="O798" s="71">
        <v>1</v>
      </c>
      <c r="P798" s="71">
        <v>0</v>
      </c>
      <c r="Q798" s="89" t="str">
        <f t="shared" si="264"/>
        <v>110</v>
      </c>
      <c r="R798" s="89">
        <v>2</v>
      </c>
      <c r="S798" s="89">
        <f t="shared" si="265"/>
        <v>0</v>
      </c>
      <c r="T798" s="89">
        <f t="shared" si="266"/>
        <v>0</v>
      </c>
      <c r="U798" s="89">
        <v>1</v>
      </c>
      <c r="V798" s="89">
        <f t="shared" si="269"/>
        <v>0</v>
      </c>
      <c r="W798" s="89">
        <f t="shared" si="268"/>
        <v>0</v>
      </c>
      <c r="X798" s="89">
        <f t="shared" si="260"/>
        <v>1</v>
      </c>
      <c r="Y798" s="71">
        <v>6.4</v>
      </c>
      <c r="Z798" s="85">
        <v>51971</v>
      </c>
      <c r="AA798">
        <v>1</v>
      </c>
      <c r="AB798" s="71">
        <v>0</v>
      </c>
      <c r="AC798" s="71">
        <v>0</v>
      </c>
      <c r="AD798" s="93">
        <v>32232</v>
      </c>
      <c r="AE798" s="79">
        <v>7160290</v>
      </c>
      <c r="AF798" s="67">
        <v>446417</v>
      </c>
      <c r="AG798" s="83">
        <v>0</v>
      </c>
      <c r="AH798" s="83">
        <v>0</v>
      </c>
      <c r="AI798" s="94" t="s">
        <v>314</v>
      </c>
      <c r="AJ798" s="93">
        <f t="shared" si="261"/>
        <v>20644.454000000002</v>
      </c>
      <c r="AK798" s="117">
        <f t="shared" si="262"/>
        <v>4.6244775624584192E-2</v>
      </c>
      <c r="AL798" s="67">
        <v>7489</v>
      </c>
      <c r="AM798" s="100">
        <f t="shared" si="263"/>
        <v>1.6775794828601958</v>
      </c>
    </row>
    <row r="799" spans="1:39">
      <c r="A799" s="11">
        <v>2015</v>
      </c>
      <c r="B799" s="141">
        <v>48</v>
      </c>
      <c r="C799" s="71">
        <v>3</v>
      </c>
      <c r="D799" s="156">
        <f t="shared" si="253"/>
        <v>23</v>
      </c>
      <c r="E799" s="131">
        <f t="shared" si="254"/>
        <v>0.92</v>
      </c>
      <c r="F799">
        <v>2</v>
      </c>
      <c r="G799" s="126">
        <f t="shared" si="255"/>
        <v>34</v>
      </c>
      <c r="H799" s="129">
        <f t="shared" si="256"/>
        <v>0.97142857142857142</v>
      </c>
      <c r="I799">
        <v>2</v>
      </c>
      <c r="J799" s="126">
        <f t="shared" si="257"/>
        <v>18</v>
      </c>
      <c r="K799" s="99">
        <f t="shared" si="258"/>
        <v>0.94736842105263153</v>
      </c>
      <c r="L799" s="120">
        <f t="shared" si="271"/>
        <v>0.94626566416040092</v>
      </c>
      <c r="M799" s="121">
        <v>0</v>
      </c>
      <c r="N799" s="70">
        <v>1</v>
      </c>
      <c r="O799" s="71">
        <v>0</v>
      </c>
      <c r="P799" s="71">
        <v>0</v>
      </c>
      <c r="Q799" s="89" t="str">
        <f t="shared" si="264"/>
        <v>100</v>
      </c>
      <c r="R799" s="89">
        <v>2</v>
      </c>
      <c r="S799" s="89">
        <f t="shared" si="265"/>
        <v>0</v>
      </c>
      <c r="T799" s="89">
        <f t="shared" si="266"/>
        <v>0</v>
      </c>
      <c r="U799" s="89">
        <v>1</v>
      </c>
      <c r="V799" s="89">
        <f t="shared" si="269"/>
        <v>0</v>
      </c>
      <c r="W799" s="89">
        <f t="shared" si="268"/>
        <v>0</v>
      </c>
      <c r="X799" s="89">
        <f t="shared" si="260"/>
        <v>1</v>
      </c>
      <c r="Y799" s="71">
        <v>5.9</v>
      </c>
      <c r="Z799" s="85">
        <v>36820</v>
      </c>
      <c r="AA799">
        <v>1</v>
      </c>
      <c r="AB799" s="71">
        <v>0</v>
      </c>
      <c r="AC799" s="71">
        <v>0</v>
      </c>
      <c r="AD799" s="93">
        <v>7124</v>
      </c>
      <c r="AE799" s="79">
        <v>1841053</v>
      </c>
      <c r="AF799" s="67">
        <v>73384</v>
      </c>
      <c r="AG799" s="83">
        <v>0</v>
      </c>
      <c r="AH799" s="83">
        <v>0</v>
      </c>
      <c r="AI799" s="94" t="s">
        <v>315</v>
      </c>
      <c r="AJ799" s="93">
        <f t="shared" si="261"/>
        <v>5565.9840000000004</v>
      </c>
      <c r="AK799" s="117">
        <f t="shared" si="262"/>
        <v>7.5847378175079042E-2</v>
      </c>
      <c r="AL799" s="67">
        <v>311</v>
      </c>
      <c r="AM799" s="100">
        <f t="shared" si="263"/>
        <v>0.42379810312874744</v>
      </c>
    </row>
    <row r="800" spans="1:39">
      <c r="A800" s="11">
        <v>2015</v>
      </c>
      <c r="B800" s="141">
        <v>49</v>
      </c>
      <c r="C800" s="71">
        <v>3</v>
      </c>
      <c r="D800" s="156">
        <f t="shared" si="253"/>
        <v>23</v>
      </c>
      <c r="E800" s="131">
        <f t="shared" si="254"/>
        <v>0.92</v>
      </c>
      <c r="F800">
        <v>3</v>
      </c>
      <c r="G800" s="126">
        <f t="shared" si="255"/>
        <v>33</v>
      </c>
      <c r="H800" s="129">
        <f t="shared" si="256"/>
        <v>0.94285714285714284</v>
      </c>
      <c r="I800">
        <v>3</v>
      </c>
      <c r="J800" s="126">
        <f t="shared" si="257"/>
        <v>17</v>
      </c>
      <c r="K800" s="99">
        <f t="shared" si="258"/>
        <v>0.89473684210526316</v>
      </c>
      <c r="L800" s="120">
        <f t="shared" si="271"/>
        <v>0.91919799498746879</v>
      </c>
      <c r="M800" s="121">
        <v>0</v>
      </c>
      <c r="N800" s="70">
        <v>0</v>
      </c>
      <c r="O800" s="71">
        <v>0</v>
      </c>
      <c r="P800" s="71">
        <v>0</v>
      </c>
      <c r="Q800" s="89" t="str">
        <f t="shared" si="264"/>
        <v>000</v>
      </c>
      <c r="R800" s="89">
        <v>0</v>
      </c>
      <c r="S800" s="89">
        <f t="shared" si="265"/>
        <v>0</v>
      </c>
      <c r="T800" s="89">
        <f t="shared" si="266"/>
        <v>1</v>
      </c>
      <c r="U800" s="89">
        <f t="shared" si="267"/>
        <v>0</v>
      </c>
      <c r="V800" s="89">
        <f t="shared" si="269"/>
        <v>0</v>
      </c>
      <c r="W800" s="89">
        <f t="shared" si="268"/>
        <v>0</v>
      </c>
      <c r="X800" s="89">
        <f t="shared" si="260"/>
        <v>0</v>
      </c>
      <c r="Y800" s="71">
        <v>5</v>
      </c>
      <c r="Z800" s="85">
        <v>45942</v>
      </c>
      <c r="AA800">
        <v>1</v>
      </c>
      <c r="AB800" s="71">
        <v>0</v>
      </c>
      <c r="AC800" s="71">
        <v>0</v>
      </c>
      <c r="AD800" s="93">
        <v>22089</v>
      </c>
      <c r="AE800" s="79">
        <v>5767891</v>
      </c>
      <c r="AF800" s="67">
        <v>301587</v>
      </c>
      <c r="AG800" s="83">
        <v>0</v>
      </c>
      <c r="AH800" s="83">
        <v>0</v>
      </c>
      <c r="AI800" s="94" t="s">
        <v>316</v>
      </c>
      <c r="AJ800" s="93">
        <f t="shared" si="261"/>
        <v>17019.026000000002</v>
      </c>
      <c r="AK800" s="117">
        <f t="shared" si="262"/>
        <v>5.6431563694721597E-2</v>
      </c>
      <c r="AL800" s="67">
        <v>4930</v>
      </c>
      <c r="AM800" s="100">
        <f t="shared" si="263"/>
        <v>1.6346858452121609</v>
      </c>
    </row>
    <row r="801" spans="1:39" s="20" customFormat="1" ht="16" thickBot="1">
      <c r="A801" s="18">
        <v>2015</v>
      </c>
      <c r="B801" s="142">
        <v>50</v>
      </c>
      <c r="C801" s="20">
        <v>1</v>
      </c>
      <c r="D801" s="72">
        <f t="shared" si="253"/>
        <v>25</v>
      </c>
      <c r="E801" s="138">
        <f t="shared" si="254"/>
        <v>1</v>
      </c>
      <c r="F801" s="20">
        <v>12</v>
      </c>
      <c r="G801" s="20">
        <f t="shared" si="255"/>
        <v>24</v>
      </c>
      <c r="H801" s="139">
        <f t="shared" si="256"/>
        <v>0.68571428571428572</v>
      </c>
      <c r="I801" s="20">
        <v>12</v>
      </c>
      <c r="J801" s="20">
        <f t="shared" si="257"/>
        <v>8</v>
      </c>
      <c r="K801" s="105">
        <f t="shared" si="258"/>
        <v>0.42105263157894735</v>
      </c>
      <c r="L801" s="157">
        <f>E801</f>
        <v>1</v>
      </c>
      <c r="M801" s="158">
        <v>0</v>
      </c>
      <c r="N801" s="20">
        <v>0</v>
      </c>
      <c r="O801" s="20">
        <v>0</v>
      </c>
      <c r="P801" s="20">
        <v>0</v>
      </c>
      <c r="Q801" s="72" t="str">
        <f t="shared" si="264"/>
        <v>000</v>
      </c>
      <c r="R801" s="72">
        <v>0</v>
      </c>
      <c r="S801" s="72">
        <f t="shared" si="265"/>
        <v>0</v>
      </c>
      <c r="T801" s="72">
        <f t="shared" si="266"/>
        <v>1</v>
      </c>
      <c r="U801" s="72">
        <f t="shared" si="267"/>
        <v>0</v>
      </c>
      <c r="V801" s="72">
        <f t="shared" si="269"/>
        <v>0</v>
      </c>
      <c r="W801" s="72">
        <f t="shared" si="268"/>
        <v>0</v>
      </c>
      <c r="X801" s="72">
        <f t="shared" si="260"/>
        <v>0</v>
      </c>
      <c r="Y801" s="20">
        <v>4</v>
      </c>
      <c r="Z801" s="86">
        <v>56038</v>
      </c>
      <c r="AA801" s="20">
        <v>1</v>
      </c>
      <c r="AB801" s="72">
        <v>0</v>
      </c>
      <c r="AC801" s="72">
        <v>0</v>
      </c>
      <c r="AD801" s="96">
        <v>835</v>
      </c>
      <c r="AE801" s="80">
        <v>586555</v>
      </c>
      <c r="AF801" s="82">
        <v>39415</v>
      </c>
      <c r="AG801" s="84">
        <v>0</v>
      </c>
      <c r="AH801" s="84">
        <v>0</v>
      </c>
      <c r="AI801" s="95" t="s">
        <v>317</v>
      </c>
      <c r="AJ801" s="96">
        <f t="shared" si="261"/>
        <v>2356.3229999999999</v>
      </c>
      <c r="AK801" s="118">
        <f t="shared" si="262"/>
        <v>5.9782392490168715E-2</v>
      </c>
      <c r="AL801" s="68">
        <v>611</v>
      </c>
      <c r="AM801" s="107">
        <f t="shared" si="263"/>
        <v>1.5501712545985031</v>
      </c>
    </row>
    <row r="802" spans="1:39" ht="16" thickTop="1">
      <c r="A802" s="16">
        <v>2016</v>
      </c>
      <c r="B802" s="141">
        <v>1</v>
      </c>
      <c r="C802">
        <v>3</v>
      </c>
      <c r="D802">
        <f t="shared" si="253"/>
        <v>23</v>
      </c>
      <c r="E802" s="131">
        <f t="shared" si="254"/>
        <v>0.92</v>
      </c>
      <c r="F802">
        <v>2</v>
      </c>
      <c r="G802" s="126">
        <f t="shared" si="255"/>
        <v>34</v>
      </c>
      <c r="H802" s="129">
        <f t="shared" si="256"/>
        <v>0.97142857142857142</v>
      </c>
      <c r="I802">
        <v>2</v>
      </c>
      <c r="J802" s="126">
        <f t="shared" si="257"/>
        <v>18</v>
      </c>
      <c r="K802" s="99">
        <f t="shared" si="258"/>
        <v>0.94736842105263153</v>
      </c>
      <c r="L802" s="97">
        <f>(E802+H802+K802)/3</f>
        <v>0.94626566416040092</v>
      </c>
      <c r="M802" s="119">
        <v>0</v>
      </c>
      <c r="N802">
        <v>0</v>
      </c>
      <c r="O802">
        <v>0</v>
      </c>
      <c r="P802">
        <v>0</v>
      </c>
      <c r="Q802" s="89" t="str">
        <f t="shared" si="264"/>
        <v>000</v>
      </c>
      <c r="R802" s="89">
        <v>0</v>
      </c>
      <c r="S802" s="89">
        <f t="shared" si="265"/>
        <v>0</v>
      </c>
      <c r="T802" s="89">
        <f t="shared" si="266"/>
        <v>1</v>
      </c>
      <c r="U802" s="89">
        <f t="shared" si="267"/>
        <v>0</v>
      </c>
      <c r="V802" s="89">
        <f t="shared" si="269"/>
        <v>0</v>
      </c>
      <c r="W802" s="89">
        <f t="shared" si="268"/>
        <v>0</v>
      </c>
      <c r="X802" s="89">
        <f t="shared" si="260"/>
        <v>0</v>
      </c>
      <c r="Y802" s="71">
        <v>6.2</v>
      </c>
      <c r="Z802" s="85">
        <v>39231</v>
      </c>
      <c r="AA802">
        <v>1</v>
      </c>
      <c r="AB802" s="71">
        <v>0</v>
      </c>
      <c r="AC802" s="71">
        <v>0</v>
      </c>
      <c r="AD802" s="87"/>
      <c r="AE802" s="79">
        <v>4863300</v>
      </c>
      <c r="AF802" s="67">
        <v>204861</v>
      </c>
      <c r="AG802" s="83">
        <v>0</v>
      </c>
      <c r="AH802" s="83">
        <v>0</v>
      </c>
      <c r="AI802" s="94" t="s">
        <v>218</v>
      </c>
      <c r="AJ802" s="93">
        <f t="shared" si="261"/>
        <v>9919.7939999999999</v>
      </c>
      <c r="AK802" s="117">
        <f t="shared" si="262"/>
        <v>4.8422071550954064E-2</v>
      </c>
      <c r="AL802" s="67">
        <v>2335</v>
      </c>
      <c r="AM802" s="100">
        <f t="shared" si="263"/>
        <v>1.1397972283645985</v>
      </c>
    </row>
    <row r="803" spans="1:39">
      <c r="A803" s="11">
        <v>2016</v>
      </c>
      <c r="B803" s="141">
        <v>2</v>
      </c>
      <c r="C803">
        <v>2</v>
      </c>
      <c r="D803">
        <f t="shared" si="253"/>
        <v>24</v>
      </c>
      <c r="E803" s="131">
        <f t="shared" si="254"/>
        <v>0.96</v>
      </c>
      <c r="F803">
        <v>3</v>
      </c>
      <c r="G803" s="126">
        <f t="shared" si="255"/>
        <v>33</v>
      </c>
      <c r="H803" s="129">
        <f t="shared" si="256"/>
        <v>0.94285714285714284</v>
      </c>
      <c r="I803">
        <v>2</v>
      </c>
      <c r="J803" s="126">
        <f t="shared" si="257"/>
        <v>18</v>
      </c>
      <c r="K803" s="99">
        <f t="shared" si="258"/>
        <v>0.94736842105263153</v>
      </c>
      <c r="L803" s="97">
        <f>(E803+H803+K803)/3</f>
        <v>0.95007518796992485</v>
      </c>
      <c r="M803" s="119">
        <v>0</v>
      </c>
      <c r="N803">
        <v>2</v>
      </c>
      <c r="O803">
        <v>2</v>
      </c>
      <c r="P803">
        <v>0</v>
      </c>
      <c r="Q803" s="89" t="str">
        <f t="shared" si="264"/>
        <v>220</v>
      </c>
      <c r="R803" s="89">
        <v>2</v>
      </c>
      <c r="S803" s="89">
        <f t="shared" si="265"/>
        <v>0</v>
      </c>
      <c r="T803" s="89">
        <f t="shared" si="266"/>
        <v>0</v>
      </c>
      <c r="U803" s="89">
        <f t="shared" si="267"/>
        <v>0</v>
      </c>
      <c r="V803" s="89">
        <f t="shared" si="269"/>
        <v>0</v>
      </c>
      <c r="W803" s="89">
        <v>1</v>
      </c>
      <c r="X803" s="89">
        <f t="shared" si="260"/>
        <v>1</v>
      </c>
      <c r="Y803" s="71">
        <v>6.6</v>
      </c>
      <c r="Z803" s="85">
        <v>55307</v>
      </c>
      <c r="AA803">
        <v>1</v>
      </c>
      <c r="AB803" s="71">
        <v>0</v>
      </c>
      <c r="AC803" s="71">
        <v>0</v>
      </c>
      <c r="AD803" s="87"/>
      <c r="AE803" s="79">
        <v>741894</v>
      </c>
      <c r="AF803" s="67">
        <v>50713</v>
      </c>
      <c r="AG803" s="83">
        <v>0</v>
      </c>
      <c r="AH803" s="83">
        <v>0</v>
      </c>
      <c r="AI803" s="94" t="s">
        <v>219</v>
      </c>
      <c r="AJ803" s="93">
        <f t="shared" si="261"/>
        <v>1042.164</v>
      </c>
      <c r="AK803" s="117">
        <f t="shared" si="262"/>
        <v>2.0550233667895806E-2</v>
      </c>
      <c r="AL803" s="67">
        <v>627</v>
      </c>
      <c r="AM803" s="100">
        <f t="shared" si="263"/>
        <v>1.2363693727446612</v>
      </c>
    </row>
    <row r="804" spans="1:39">
      <c r="A804" s="11">
        <v>2016</v>
      </c>
      <c r="B804" s="141">
        <v>3</v>
      </c>
      <c r="C804">
        <v>3</v>
      </c>
      <c r="D804">
        <f t="shared" si="253"/>
        <v>23</v>
      </c>
      <c r="E804" s="131">
        <f t="shared" si="254"/>
        <v>0.92</v>
      </c>
      <c r="F804">
        <v>3</v>
      </c>
      <c r="G804" s="126">
        <f t="shared" si="255"/>
        <v>33</v>
      </c>
      <c r="H804" s="129">
        <f t="shared" si="256"/>
        <v>0.94285714285714284</v>
      </c>
      <c r="I804">
        <v>12</v>
      </c>
      <c r="J804" s="126">
        <f t="shared" si="257"/>
        <v>8</v>
      </c>
      <c r="K804" s="99">
        <f t="shared" si="258"/>
        <v>0.42105263157894735</v>
      </c>
      <c r="L804" s="97">
        <f>(E804+H804)/2</f>
        <v>0.93142857142857149</v>
      </c>
      <c r="M804" s="119">
        <v>0</v>
      </c>
      <c r="N804">
        <v>0</v>
      </c>
      <c r="O804">
        <v>0</v>
      </c>
      <c r="P804">
        <v>0</v>
      </c>
      <c r="Q804" s="89" t="str">
        <f t="shared" si="264"/>
        <v>000</v>
      </c>
      <c r="R804" s="89">
        <v>0</v>
      </c>
      <c r="S804" s="89">
        <f t="shared" si="265"/>
        <v>0</v>
      </c>
      <c r="T804" s="89">
        <f t="shared" si="266"/>
        <v>1</v>
      </c>
      <c r="U804" s="89">
        <f t="shared" si="267"/>
        <v>0</v>
      </c>
      <c r="V804" s="89">
        <f t="shared" si="269"/>
        <v>0</v>
      </c>
      <c r="W804" s="89">
        <f t="shared" si="268"/>
        <v>0</v>
      </c>
      <c r="X804" s="89">
        <f t="shared" si="260"/>
        <v>0</v>
      </c>
      <c r="Y804" s="71">
        <v>5.6</v>
      </c>
      <c r="Z804" s="85">
        <v>40243</v>
      </c>
      <c r="AA804">
        <v>1</v>
      </c>
      <c r="AB804" s="71">
        <v>0</v>
      </c>
      <c r="AC804" s="71">
        <v>0</v>
      </c>
      <c r="AD804" s="87"/>
      <c r="AE804" s="79">
        <v>6931071</v>
      </c>
      <c r="AF804" s="67">
        <v>302952</v>
      </c>
      <c r="AG804" s="83">
        <v>8</v>
      </c>
      <c r="AH804" s="83">
        <v>8</v>
      </c>
      <c r="AI804" s="94" t="s">
        <v>220</v>
      </c>
      <c r="AJ804" s="93">
        <f t="shared" si="261"/>
        <v>14676.375</v>
      </c>
      <c r="AK804" s="117">
        <f t="shared" si="262"/>
        <v>4.8444555573160103E-2</v>
      </c>
      <c r="AL804" s="67">
        <v>2002</v>
      </c>
      <c r="AM804" s="100">
        <f t="shared" si="263"/>
        <v>0.66083075866803986</v>
      </c>
    </row>
    <row r="805" spans="1:39">
      <c r="A805" s="11">
        <v>2016</v>
      </c>
      <c r="B805" s="141">
        <v>4</v>
      </c>
      <c r="C805">
        <v>3</v>
      </c>
      <c r="D805">
        <f t="shared" si="253"/>
        <v>23</v>
      </c>
      <c r="E805" s="131">
        <f t="shared" si="254"/>
        <v>0.92</v>
      </c>
      <c r="F805">
        <v>2</v>
      </c>
      <c r="G805" s="126">
        <f t="shared" si="255"/>
        <v>34</v>
      </c>
      <c r="H805" s="129">
        <f t="shared" si="256"/>
        <v>0.97142857142857142</v>
      </c>
      <c r="I805">
        <v>12</v>
      </c>
      <c r="J805" s="126">
        <f t="shared" si="257"/>
        <v>8</v>
      </c>
      <c r="K805" s="99">
        <f t="shared" si="258"/>
        <v>0.42105263157894735</v>
      </c>
      <c r="L805" s="97">
        <f>(E805+H805)/2</f>
        <v>0.94571428571428573</v>
      </c>
      <c r="M805" s="119">
        <v>0</v>
      </c>
      <c r="N805">
        <v>0</v>
      </c>
      <c r="O805">
        <v>0</v>
      </c>
      <c r="P805">
        <v>0</v>
      </c>
      <c r="Q805" s="89" t="str">
        <f t="shared" si="264"/>
        <v>000</v>
      </c>
      <c r="R805" s="89">
        <v>0</v>
      </c>
      <c r="S805" s="89">
        <f t="shared" si="265"/>
        <v>0</v>
      </c>
      <c r="T805" s="89">
        <f t="shared" si="266"/>
        <v>1</v>
      </c>
      <c r="U805" s="89">
        <f t="shared" si="267"/>
        <v>0</v>
      </c>
      <c r="V805" s="89">
        <f t="shared" si="269"/>
        <v>0</v>
      </c>
      <c r="W805" s="89">
        <f t="shared" si="268"/>
        <v>0</v>
      </c>
      <c r="X805" s="89">
        <f t="shared" si="260"/>
        <v>0</v>
      </c>
      <c r="Y805" s="71">
        <v>4.4000000000000004</v>
      </c>
      <c r="Z805" s="85">
        <v>39345</v>
      </c>
      <c r="AA805">
        <v>1</v>
      </c>
      <c r="AB805" s="71">
        <v>0</v>
      </c>
      <c r="AC805" s="71">
        <v>0</v>
      </c>
      <c r="AD805" s="87"/>
      <c r="AE805" s="79">
        <v>2988248</v>
      </c>
      <c r="AF805" s="67">
        <v>120689</v>
      </c>
      <c r="AG805" s="83">
        <v>16</v>
      </c>
      <c r="AH805" s="83">
        <v>16</v>
      </c>
      <c r="AI805" s="94" t="s">
        <v>221</v>
      </c>
      <c r="AJ805" s="93">
        <f t="shared" si="261"/>
        <v>9452.8829999999998</v>
      </c>
      <c r="AK805" s="117">
        <f t="shared" si="262"/>
        <v>7.8324312903412907E-2</v>
      </c>
      <c r="AL805" s="67">
        <v>2993</v>
      </c>
      <c r="AM805" s="100">
        <f t="shared" si="263"/>
        <v>2.4799277481792044</v>
      </c>
    </row>
    <row r="806" spans="1:39">
      <c r="A806" s="11">
        <v>2016</v>
      </c>
      <c r="B806" s="141">
        <v>5</v>
      </c>
      <c r="C806">
        <v>4</v>
      </c>
      <c r="D806">
        <f t="shared" si="253"/>
        <v>22</v>
      </c>
      <c r="E806" s="131">
        <f t="shared" si="254"/>
        <v>0.88</v>
      </c>
      <c r="F806">
        <v>4</v>
      </c>
      <c r="G806" s="126">
        <f t="shared" si="255"/>
        <v>32</v>
      </c>
      <c r="H806" s="129">
        <f t="shared" si="256"/>
        <v>0.91428571428571426</v>
      </c>
      <c r="I806">
        <v>4</v>
      </c>
      <c r="J806" s="126">
        <f t="shared" si="257"/>
        <v>16</v>
      </c>
      <c r="K806" s="99">
        <f t="shared" si="258"/>
        <v>0.84210526315789469</v>
      </c>
      <c r="L806" s="97">
        <f>(E806+H806+K806)/3</f>
        <v>0.87879699248120302</v>
      </c>
      <c r="M806" s="119">
        <v>0</v>
      </c>
      <c r="N806">
        <v>1</v>
      </c>
      <c r="O806">
        <v>1</v>
      </c>
      <c r="P806">
        <v>1</v>
      </c>
      <c r="Q806" s="89" t="str">
        <f t="shared" si="264"/>
        <v>111</v>
      </c>
      <c r="R806" s="89">
        <v>1</v>
      </c>
      <c r="S806" s="89">
        <f t="shared" si="265"/>
        <v>1</v>
      </c>
      <c r="T806" s="89">
        <f t="shared" si="266"/>
        <v>0</v>
      </c>
      <c r="U806" s="89">
        <f t="shared" si="267"/>
        <v>0</v>
      </c>
      <c r="V806" s="89">
        <f t="shared" si="269"/>
        <v>0</v>
      </c>
      <c r="W806" s="89">
        <f t="shared" si="268"/>
        <v>0</v>
      </c>
      <c r="X806" s="89">
        <f t="shared" si="260"/>
        <v>0</v>
      </c>
      <c r="Y806" s="71">
        <v>5.7</v>
      </c>
      <c r="Z806" s="85">
        <v>55987</v>
      </c>
      <c r="AA806">
        <v>1</v>
      </c>
      <c r="AB806" s="71">
        <v>0</v>
      </c>
      <c r="AC806" s="71">
        <v>0</v>
      </c>
      <c r="AD806" s="87"/>
      <c r="AE806" s="79">
        <v>39250017</v>
      </c>
      <c r="AF806" s="67">
        <v>2602672</v>
      </c>
      <c r="AG806" s="83">
        <v>12</v>
      </c>
      <c r="AH806" s="83">
        <v>12</v>
      </c>
      <c r="AI806" s="94" t="s">
        <v>222</v>
      </c>
      <c r="AJ806" s="93">
        <f t="shared" si="261"/>
        <v>155231.25200000001</v>
      </c>
      <c r="AK806" s="117">
        <f t="shared" si="262"/>
        <v>5.9643033006079905E-2</v>
      </c>
      <c r="AL806" s="67">
        <v>31803</v>
      </c>
      <c r="AM806" s="100">
        <f t="shared" si="263"/>
        <v>1.2219365329169407</v>
      </c>
    </row>
    <row r="807" spans="1:39">
      <c r="A807" s="11">
        <v>2016</v>
      </c>
      <c r="B807" s="141">
        <v>6</v>
      </c>
      <c r="C807">
        <v>3</v>
      </c>
      <c r="D807">
        <f t="shared" si="253"/>
        <v>23</v>
      </c>
      <c r="E807" s="131">
        <f t="shared" si="254"/>
        <v>0.92</v>
      </c>
      <c r="F807">
        <v>2</v>
      </c>
      <c r="G807" s="126">
        <f t="shared" si="255"/>
        <v>34</v>
      </c>
      <c r="H807" s="129">
        <f t="shared" si="256"/>
        <v>0.97142857142857142</v>
      </c>
      <c r="I807">
        <v>12</v>
      </c>
      <c r="J807" s="126">
        <f t="shared" si="257"/>
        <v>8</v>
      </c>
      <c r="K807" s="99">
        <f t="shared" si="258"/>
        <v>0.42105263157894735</v>
      </c>
      <c r="L807" s="97">
        <f>(E807+H807)/2</f>
        <v>0.94571428571428573</v>
      </c>
      <c r="M807" s="119">
        <v>0</v>
      </c>
      <c r="N807">
        <v>1</v>
      </c>
      <c r="O807">
        <v>1</v>
      </c>
      <c r="P807">
        <v>0</v>
      </c>
      <c r="Q807" s="89" t="str">
        <f t="shared" si="264"/>
        <v>110</v>
      </c>
      <c r="R807" s="89">
        <v>2</v>
      </c>
      <c r="S807" s="89">
        <f t="shared" si="265"/>
        <v>0</v>
      </c>
      <c r="T807" s="89">
        <f t="shared" si="266"/>
        <v>0</v>
      </c>
      <c r="U807" s="89">
        <v>1</v>
      </c>
      <c r="V807" s="89">
        <f t="shared" si="269"/>
        <v>0</v>
      </c>
      <c r="W807" s="89">
        <f t="shared" si="268"/>
        <v>0</v>
      </c>
      <c r="X807" s="89">
        <f t="shared" si="260"/>
        <v>1</v>
      </c>
      <c r="Y807" s="71">
        <v>3.2</v>
      </c>
      <c r="Z807" s="85">
        <v>52059</v>
      </c>
      <c r="AA807">
        <v>1</v>
      </c>
      <c r="AB807" s="71">
        <v>0</v>
      </c>
      <c r="AC807" s="71">
        <v>0</v>
      </c>
      <c r="AD807" s="87"/>
      <c r="AE807" s="79">
        <v>5540545</v>
      </c>
      <c r="AF807" s="67">
        <v>323692</v>
      </c>
      <c r="AG807" s="83">
        <v>8</v>
      </c>
      <c r="AH807" s="83">
        <v>8</v>
      </c>
      <c r="AI807" s="94" t="s">
        <v>223</v>
      </c>
      <c r="AJ807" s="93">
        <f t="shared" si="261"/>
        <v>12795.317999999999</v>
      </c>
      <c r="AK807" s="117">
        <f t="shared" si="262"/>
        <v>3.9529299457508986E-2</v>
      </c>
      <c r="AL807" s="67">
        <v>2076</v>
      </c>
      <c r="AM807" s="100">
        <f t="shared" si="263"/>
        <v>0.64135041953461935</v>
      </c>
    </row>
    <row r="808" spans="1:39">
      <c r="A808" s="11">
        <v>2016</v>
      </c>
      <c r="B808" s="141">
        <v>7</v>
      </c>
      <c r="C808">
        <v>4</v>
      </c>
      <c r="D808">
        <f t="shared" si="253"/>
        <v>22</v>
      </c>
      <c r="E808" s="131">
        <f t="shared" si="254"/>
        <v>0.88</v>
      </c>
      <c r="F808">
        <v>4</v>
      </c>
      <c r="G808" s="126">
        <f t="shared" si="255"/>
        <v>32</v>
      </c>
      <c r="H808" s="129">
        <f t="shared" si="256"/>
        <v>0.91428571428571426</v>
      </c>
      <c r="I808">
        <v>4</v>
      </c>
      <c r="J808" s="126">
        <f t="shared" si="257"/>
        <v>16</v>
      </c>
      <c r="K808" s="99">
        <f t="shared" si="258"/>
        <v>0.84210526315789469</v>
      </c>
      <c r="L808" s="97">
        <f t="shared" ref="L808:L816" si="272">(E808+H808+K808)/3</f>
        <v>0.87879699248120302</v>
      </c>
      <c r="M808" s="119">
        <v>0</v>
      </c>
      <c r="N808">
        <v>1</v>
      </c>
      <c r="O808">
        <v>1</v>
      </c>
      <c r="P808">
        <v>2</v>
      </c>
      <c r="Q808" s="89" t="str">
        <f t="shared" si="264"/>
        <v>112</v>
      </c>
      <c r="R808" s="89">
        <v>2</v>
      </c>
      <c r="S808" s="89">
        <f t="shared" si="265"/>
        <v>0</v>
      </c>
      <c r="T808" s="89">
        <f t="shared" si="266"/>
        <v>0</v>
      </c>
      <c r="U808" s="89">
        <v>1</v>
      </c>
      <c r="V808" s="89">
        <f t="shared" si="269"/>
        <v>0</v>
      </c>
      <c r="W808" s="89">
        <f t="shared" si="268"/>
        <v>0</v>
      </c>
      <c r="X808" s="89">
        <f t="shared" si="260"/>
        <v>1</v>
      </c>
      <c r="Y808" s="71">
        <v>5.5</v>
      </c>
      <c r="Z808" s="85">
        <v>71033</v>
      </c>
      <c r="AA808">
        <v>1</v>
      </c>
      <c r="AB808" s="71">
        <v>0</v>
      </c>
      <c r="AC808" s="71">
        <v>0</v>
      </c>
      <c r="AD808" s="87"/>
      <c r="AE808" s="79">
        <v>3576452</v>
      </c>
      <c r="AF808" s="67">
        <v>263379</v>
      </c>
      <c r="AG808" s="83">
        <v>0</v>
      </c>
      <c r="AH808" s="83">
        <v>0</v>
      </c>
      <c r="AI808" s="94" t="s">
        <v>224</v>
      </c>
      <c r="AJ808" s="93">
        <f t="shared" si="261"/>
        <v>15244.947</v>
      </c>
      <c r="AK808" s="117">
        <f t="shared" si="262"/>
        <v>5.7882166004123339E-2</v>
      </c>
      <c r="AL808" s="67">
        <v>257</v>
      </c>
      <c r="AM808" s="100">
        <f t="shared" si="263"/>
        <v>9.7578014951837461E-2</v>
      </c>
    </row>
    <row r="809" spans="1:39">
      <c r="A809" s="11">
        <v>2016</v>
      </c>
      <c r="B809" s="141">
        <v>8</v>
      </c>
      <c r="C809">
        <v>1</v>
      </c>
      <c r="D809">
        <f t="shared" si="253"/>
        <v>25</v>
      </c>
      <c r="E809" s="131">
        <f t="shared" si="254"/>
        <v>1</v>
      </c>
      <c r="F809">
        <v>1</v>
      </c>
      <c r="G809" s="126">
        <f t="shared" si="255"/>
        <v>35</v>
      </c>
      <c r="H809" s="129">
        <f t="shared" si="256"/>
        <v>1</v>
      </c>
      <c r="I809">
        <v>1</v>
      </c>
      <c r="J809" s="126">
        <f t="shared" si="257"/>
        <v>19</v>
      </c>
      <c r="K809" s="99">
        <f t="shared" si="258"/>
        <v>1</v>
      </c>
      <c r="L809" s="97">
        <f t="shared" si="272"/>
        <v>1</v>
      </c>
      <c r="M809" s="119">
        <v>0</v>
      </c>
      <c r="N809">
        <v>1</v>
      </c>
      <c r="O809">
        <v>1</v>
      </c>
      <c r="P809">
        <v>1</v>
      </c>
      <c r="Q809" s="89" t="str">
        <f t="shared" si="264"/>
        <v>111</v>
      </c>
      <c r="R809" s="89">
        <v>1</v>
      </c>
      <c r="S809" s="89">
        <f t="shared" si="265"/>
        <v>1</v>
      </c>
      <c r="T809" s="89">
        <f t="shared" si="266"/>
        <v>0</v>
      </c>
      <c r="U809" s="89">
        <f t="shared" si="267"/>
        <v>0</v>
      </c>
      <c r="V809" s="89">
        <f t="shared" si="269"/>
        <v>0</v>
      </c>
      <c r="W809" s="89">
        <f t="shared" si="268"/>
        <v>0</v>
      </c>
      <c r="X809" s="89">
        <f t="shared" si="260"/>
        <v>0</v>
      </c>
      <c r="Y809" s="71">
        <v>4.7</v>
      </c>
      <c r="Z809" s="85">
        <v>48697</v>
      </c>
      <c r="AA809">
        <v>1</v>
      </c>
      <c r="AB809" s="71">
        <v>0</v>
      </c>
      <c r="AC809" s="71">
        <v>0</v>
      </c>
      <c r="AD809" s="87"/>
      <c r="AE809" s="79">
        <v>952065</v>
      </c>
      <c r="AF809" s="67">
        <v>70387</v>
      </c>
      <c r="AG809" s="83">
        <v>0</v>
      </c>
      <c r="AH809" s="83">
        <v>0</v>
      </c>
      <c r="AI809" s="94" t="s">
        <v>225</v>
      </c>
      <c r="AJ809" s="93">
        <f t="shared" si="261"/>
        <v>3522.3009999999999</v>
      </c>
      <c r="AK809" s="117">
        <f t="shared" si="262"/>
        <v>5.0041925355534402E-2</v>
      </c>
      <c r="AM809" s="100">
        <f t="shared" si="263"/>
        <v>0</v>
      </c>
    </row>
    <row r="810" spans="1:39">
      <c r="A810" s="11">
        <v>2016</v>
      </c>
      <c r="B810" s="141">
        <v>9</v>
      </c>
      <c r="C810">
        <v>1</v>
      </c>
      <c r="D810">
        <f t="shared" si="253"/>
        <v>25</v>
      </c>
      <c r="E810" s="131">
        <f t="shared" si="254"/>
        <v>1</v>
      </c>
      <c r="F810">
        <v>2</v>
      </c>
      <c r="G810" s="126">
        <f t="shared" si="255"/>
        <v>34</v>
      </c>
      <c r="H810" s="129">
        <f t="shared" si="256"/>
        <v>0.97142857142857142</v>
      </c>
      <c r="I810">
        <v>1</v>
      </c>
      <c r="J810" s="126">
        <f t="shared" si="257"/>
        <v>19</v>
      </c>
      <c r="K810" s="99">
        <f t="shared" si="258"/>
        <v>1</v>
      </c>
      <c r="L810" s="97">
        <f t="shared" si="272"/>
        <v>0.99047619047619051</v>
      </c>
      <c r="M810" s="119">
        <v>0</v>
      </c>
      <c r="N810">
        <v>0</v>
      </c>
      <c r="O810">
        <v>0</v>
      </c>
      <c r="P810">
        <v>0</v>
      </c>
      <c r="Q810" s="89" t="str">
        <f t="shared" si="264"/>
        <v>000</v>
      </c>
      <c r="R810" s="89">
        <v>0</v>
      </c>
      <c r="S810" s="89">
        <f t="shared" si="265"/>
        <v>0</v>
      </c>
      <c r="T810" s="89">
        <f t="shared" si="266"/>
        <v>1</v>
      </c>
      <c r="U810" s="89">
        <f t="shared" si="267"/>
        <v>0</v>
      </c>
      <c r="V810" s="89">
        <f t="shared" si="269"/>
        <v>0</v>
      </c>
      <c r="W810" s="89">
        <f t="shared" si="268"/>
        <v>0</v>
      </c>
      <c r="X810" s="89">
        <f t="shared" si="260"/>
        <v>0</v>
      </c>
      <c r="Y810" s="71">
        <v>5</v>
      </c>
      <c r="Z810" s="85">
        <v>45819</v>
      </c>
      <c r="AA810">
        <v>1</v>
      </c>
      <c r="AB810" s="71">
        <v>0</v>
      </c>
      <c r="AC810" s="71">
        <v>0</v>
      </c>
      <c r="AD810" s="87"/>
      <c r="AE810" s="79">
        <v>20612439</v>
      </c>
      <c r="AF810" s="67">
        <v>926817</v>
      </c>
      <c r="AG810" s="83">
        <v>8</v>
      </c>
      <c r="AH810" s="83">
        <v>8</v>
      </c>
      <c r="AI810" s="94" t="s">
        <v>226</v>
      </c>
      <c r="AJ810" s="93">
        <f t="shared" si="261"/>
        <v>37640.42</v>
      </c>
      <c r="AK810" s="117">
        <f t="shared" si="262"/>
        <v>4.0612569687435596E-2</v>
      </c>
      <c r="AL810" s="67">
        <v>5791</v>
      </c>
      <c r="AM810" s="100">
        <f t="shared" si="263"/>
        <v>0.62482669178489392</v>
      </c>
    </row>
    <row r="811" spans="1:39">
      <c r="A811" s="11">
        <v>2016</v>
      </c>
      <c r="B811" s="141">
        <v>10</v>
      </c>
      <c r="C811">
        <v>1</v>
      </c>
      <c r="D811">
        <f t="shared" si="253"/>
        <v>25</v>
      </c>
      <c r="E811" s="131">
        <f t="shared" si="254"/>
        <v>1</v>
      </c>
      <c r="F811">
        <v>1</v>
      </c>
      <c r="G811" s="126">
        <f t="shared" si="255"/>
        <v>35</v>
      </c>
      <c r="H811" s="129">
        <f t="shared" si="256"/>
        <v>1</v>
      </c>
      <c r="I811">
        <v>1</v>
      </c>
      <c r="J811" s="126">
        <f t="shared" si="257"/>
        <v>19</v>
      </c>
      <c r="K811" s="99">
        <f t="shared" si="258"/>
        <v>1</v>
      </c>
      <c r="L811" s="97">
        <f t="shared" si="272"/>
        <v>1</v>
      </c>
      <c r="M811" s="119">
        <v>0</v>
      </c>
      <c r="N811">
        <v>0</v>
      </c>
      <c r="O811">
        <v>0</v>
      </c>
      <c r="P811">
        <v>0</v>
      </c>
      <c r="Q811" s="89" t="str">
        <f t="shared" si="264"/>
        <v>000</v>
      </c>
      <c r="R811" s="89">
        <v>0</v>
      </c>
      <c r="S811" s="89">
        <f t="shared" si="265"/>
        <v>0</v>
      </c>
      <c r="T811" s="89">
        <f t="shared" si="266"/>
        <v>1</v>
      </c>
      <c r="U811" s="89">
        <f t="shared" si="267"/>
        <v>0</v>
      </c>
      <c r="V811" s="89">
        <f t="shared" si="269"/>
        <v>0</v>
      </c>
      <c r="W811" s="89">
        <f t="shared" si="268"/>
        <v>0</v>
      </c>
      <c r="X811" s="89">
        <f t="shared" si="260"/>
        <v>0</v>
      </c>
      <c r="Y811" s="71">
        <v>5.4</v>
      </c>
      <c r="Z811" s="85">
        <v>41835</v>
      </c>
      <c r="AA811">
        <v>1</v>
      </c>
      <c r="AB811" s="71">
        <v>0</v>
      </c>
      <c r="AC811" s="71">
        <v>0</v>
      </c>
      <c r="AD811" s="87"/>
      <c r="AE811" s="79">
        <v>10310371</v>
      </c>
      <c r="AF811" s="67">
        <v>525360</v>
      </c>
      <c r="AG811" s="83">
        <v>0</v>
      </c>
      <c r="AH811" s="83">
        <v>0</v>
      </c>
      <c r="AI811" s="94" t="s">
        <v>227</v>
      </c>
      <c r="AJ811" s="93">
        <f t="shared" si="261"/>
        <v>21454.446</v>
      </c>
      <c r="AK811" s="117">
        <f t="shared" si="262"/>
        <v>4.0837608497030609E-2</v>
      </c>
      <c r="AL811" s="67">
        <v>3769</v>
      </c>
      <c r="AM811" s="100">
        <f t="shared" si="263"/>
        <v>0.71741282168417853</v>
      </c>
    </row>
    <row r="812" spans="1:39">
      <c r="A812" s="11">
        <v>2016</v>
      </c>
      <c r="B812" s="141">
        <v>11</v>
      </c>
      <c r="C812">
        <v>2</v>
      </c>
      <c r="D812">
        <f t="shared" si="253"/>
        <v>24</v>
      </c>
      <c r="E812" s="131">
        <f t="shared" si="254"/>
        <v>0.96</v>
      </c>
      <c r="F812">
        <v>2</v>
      </c>
      <c r="G812" s="126">
        <f t="shared" si="255"/>
        <v>34</v>
      </c>
      <c r="H812" s="129">
        <f t="shared" si="256"/>
        <v>0.97142857142857142</v>
      </c>
      <c r="I812">
        <v>3</v>
      </c>
      <c r="J812" s="126">
        <f t="shared" si="257"/>
        <v>17</v>
      </c>
      <c r="K812" s="99">
        <f t="shared" si="258"/>
        <v>0.89473684210526316</v>
      </c>
      <c r="L812" s="97">
        <f t="shared" si="272"/>
        <v>0.94205513784461159</v>
      </c>
      <c r="M812" s="119">
        <v>0</v>
      </c>
      <c r="N812">
        <v>1</v>
      </c>
      <c r="O812">
        <v>1</v>
      </c>
      <c r="P812">
        <v>1</v>
      </c>
      <c r="Q812" s="89" t="str">
        <f t="shared" si="264"/>
        <v>111</v>
      </c>
      <c r="R812" s="89">
        <v>1</v>
      </c>
      <c r="S812" s="89">
        <f t="shared" si="265"/>
        <v>1</v>
      </c>
      <c r="T812" s="89">
        <f t="shared" si="266"/>
        <v>0</v>
      </c>
      <c r="U812" s="89">
        <f t="shared" si="267"/>
        <v>0</v>
      </c>
      <c r="V812" s="89">
        <f t="shared" si="269"/>
        <v>0</v>
      </c>
      <c r="W812" s="89">
        <f t="shared" si="268"/>
        <v>0</v>
      </c>
      <c r="X812" s="89">
        <f t="shared" si="260"/>
        <v>0</v>
      </c>
      <c r="Y812" s="71">
        <v>3.2</v>
      </c>
      <c r="Z812" s="85">
        <v>50551</v>
      </c>
      <c r="AA812">
        <v>1</v>
      </c>
      <c r="AB812" s="71">
        <v>0</v>
      </c>
      <c r="AC812" s="71">
        <v>0</v>
      </c>
      <c r="AD812" s="87"/>
      <c r="AE812" s="79">
        <v>1428557</v>
      </c>
      <c r="AF812" s="67">
        <v>83917</v>
      </c>
      <c r="AG812" s="83">
        <v>0</v>
      </c>
      <c r="AH812" s="83">
        <v>0</v>
      </c>
      <c r="AI812" s="94" t="s">
        <v>228</v>
      </c>
      <c r="AJ812" s="93">
        <f t="shared" si="261"/>
        <v>6919.0349999999999</v>
      </c>
      <c r="AK812" s="117">
        <f t="shared" si="262"/>
        <v>8.2450933660640865E-2</v>
      </c>
      <c r="AL812" s="67">
        <v>365</v>
      </c>
      <c r="AM812" s="100">
        <f t="shared" si="263"/>
        <v>0.43495358509002946</v>
      </c>
    </row>
    <row r="813" spans="1:39">
      <c r="A813" s="11">
        <v>2016</v>
      </c>
      <c r="B813" s="141">
        <v>12</v>
      </c>
      <c r="C813">
        <v>2</v>
      </c>
      <c r="D813">
        <f t="shared" si="253"/>
        <v>24</v>
      </c>
      <c r="E813" s="131">
        <f t="shared" si="254"/>
        <v>0.96</v>
      </c>
      <c r="F813">
        <v>2</v>
      </c>
      <c r="G813" s="126">
        <f t="shared" si="255"/>
        <v>34</v>
      </c>
      <c r="H813" s="129">
        <f t="shared" si="256"/>
        <v>0.97142857142857142</v>
      </c>
      <c r="I813">
        <v>2</v>
      </c>
      <c r="J813" s="126">
        <f t="shared" si="257"/>
        <v>18</v>
      </c>
      <c r="K813" s="99">
        <f t="shared" si="258"/>
        <v>0.94736842105263153</v>
      </c>
      <c r="L813" s="97">
        <f t="shared" si="272"/>
        <v>0.95959899749373434</v>
      </c>
      <c r="M813" s="119">
        <v>0</v>
      </c>
      <c r="N813">
        <v>0</v>
      </c>
      <c r="O813">
        <v>0</v>
      </c>
      <c r="P813">
        <v>0</v>
      </c>
      <c r="Q813" s="89" t="str">
        <f t="shared" si="264"/>
        <v>000</v>
      </c>
      <c r="R813" s="89">
        <v>0</v>
      </c>
      <c r="S813" s="89">
        <f t="shared" si="265"/>
        <v>0</v>
      </c>
      <c r="T813" s="89">
        <f t="shared" si="266"/>
        <v>1</v>
      </c>
      <c r="U813" s="89">
        <f t="shared" si="267"/>
        <v>0</v>
      </c>
      <c r="V813" s="89">
        <f t="shared" si="269"/>
        <v>0</v>
      </c>
      <c r="W813" s="89">
        <f t="shared" si="268"/>
        <v>0</v>
      </c>
      <c r="X813" s="89">
        <f t="shared" si="260"/>
        <v>0</v>
      </c>
      <c r="Y813" s="71">
        <v>3.9</v>
      </c>
      <c r="Z813" s="85">
        <v>39107</v>
      </c>
      <c r="AA813">
        <v>1</v>
      </c>
      <c r="AB813" s="71">
        <v>0</v>
      </c>
      <c r="AC813" s="71">
        <v>0</v>
      </c>
      <c r="AD813" s="87"/>
      <c r="AE813" s="79">
        <v>1683140</v>
      </c>
      <c r="AF813" s="67">
        <v>67275</v>
      </c>
      <c r="AG813" s="83">
        <v>0</v>
      </c>
      <c r="AH813" s="83">
        <v>0</v>
      </c>
      <c r="AI813" s="94" t="s">
        <v>229</v>
      </c>
      <c r="AJ813" s="93">
        <f t="shared" si="261"/>
        <v>4209.5140000000001</v>
      </c>
      <c r="AK813" s="117">
        <f t="shared" si="262"/>
        <v>6.257174284652546E-2</v>
      </c>
      <c r="AL813" s="67">
        <v>3042</v>
      </c>
      <c r="AM813" s="100">
        <f t="shared" si="263"/>
        <v>4.5217391304347831</v>
      </c>
    </row>
    <row r="814" spans="1:39">
      <c r="A814" s="11">
        <v>2016</v>
      </c>
      <c r="B814" s="141">
        <v>13</v>
      </c>
      <c r="C814">
        <v>9</v>
      </c>
      <c r="D814">
        <f t="shared" si="253"/>
        <v>17</v>
      </c>
      <c r="E814" s="131">
        <f t="shared" si="254"/>
        <v>0.68</v>
      </c>
      <c r="F814">
        <v>9</v>
      </c>
      <c r="G814" s="126">
        <f t="shared" si="255"/>
        <v>27</v>
      </c>
      <c r="H814" s="129">
        <f t="shared" si="256"/>
        <v>0.77142857142857146</v>
      </c>
      <c r="I814">
        <v>8</v>
      </c>
      <c r="J814" s="126">
        <f t="shared" si="257"/>
        <v>12</v>
      </c>
      <c r="K814" s="99">
        <f t="shared" si="258"/>
        <v>0.63157894736842102</v>
      </c>
      <c r="L814" s="97">
        <f t="shared" si="272"/>
        <v>0.69433583959899747</v>
      </c>
      <c r="M814" s="119">
        <v>0</v>
      </c>
      <c r="N814">
        <v>0</v>
      </c>
      <c r="O814">
        <v>1</v>
      </c>
      <c r="P814">
        <v>1</v>
      </c>
      <c r="Q814" s="89" t="str">
        <f t="shared" si="264"/>
        <v>011</v>
      </c>
      <c r="R814" s="89">
        <v>2</v>
      </c>
      <c r="S814" s="89">
        <f t="shared" si="265"/>
        <v>0</v>
      </c>
      <c r="T814" s="89">
        <f t="shared" si="266"/>
        <v>0</v>
      </c>
      <c r="U814" s="89">
        <f t="shared" si="267"/>
        <v>0</v>
      </c>
      <c r="V814" s="89">
        <f t="shared" si="269"/>
        <v>1</v>
      </c>
      <c r="W814" s="89">
        <f t="shared" si="268"/>
        <v>0</v>
      </c>
      <c r="X814" s="89">
        <f t="shared" si="260"/>
        <v>1</v>
      </c>
      <c r="Y814" s="71">
        <v>6.3</v>
      </c>
      <c r="Z814" s="85">
        <v>52098</v>
      </c>
      <c r="AA814">
        <v>1</v>
      </c>
      <c r="AB814" s="71">
        <v>0</v>
      </c>
      <c r="AC814" s="71">
        <v>0</v>
      </c>
      <c r="AD814" s="87"/>
      <c r="AE814" s="79">
        <v>12801539</v>
      </c>
      <c r="AF814" s="67">
        <v>791608</v>
      </c>
      <c r="AG814" s="83">
        <v>0</v>
      </c>
      <c r="AH814" s="83">
        <v>0</v>
      </c>
      <c r="AI814" s="94" t="s">
        <v>230</v>
      </c>
      <c r="AJ814" s="93">
        <f t="shared" si="261"/>
        <v>38907.22</v>
      </c>
      <c r="AK814" s="117">
        <f t="shared" si="262"/>
        <v>4.9149604349627597E-2</v>
      </c>
      <c r="AL814" s="67">
        <v>5144</v>
      </c>
      <c r="AM814" s="100">
        <f t="shared" si="263"/>
        <v>0.64981657588099162</v>
      </c>
    </row>
    <row r="815" spans="1:39">
      <c r="A815" s="11">
        <v>2016</v>
      </c>
      <c r="B815" s="141">
        <v>14</v>
      </c>
      <c r="C815">
        <v>1</v>
      </c>
      <c r="D815">
        <f t="shared" si="253"/>
        <v>25</v>
      </c>
      <c r="E815" s="131">
        <f t="shared" si="254"/>
        <v>1</v>
      </c>
      <c r="F815">
        <v>1</v>
      </c>
      <c r="G815" s="126">
        <f t="shared" si="255"/>
        <v>35</v>
      </c>
      <c r="H815" s="129">
        <f t="shared" si="256"/>
        <v>1</v>
      </c>
      <c r="I815">
        <v>1</v>
      </c>
      <c r="J815" s="126">
        <f t="shared" si="257"/>
        <v>19</v>
      </c>
      <c r="K815" s="99">
        <f t="shared" si="258"/>
        <v>1</v>
      </c>
      <c r="L815" s="97">
        <f t="shared" si="272"/>
        <v>1</v>
      </c>
      <c r="M815" s="119">
        <v>0</v>
      </c>
      <c r="N815">
        <v>0</v>
      </c>
      <c r="O815">
        <v>0</v>
      </c>
      <c r="P815">
        <v>0</v>
      </c>
      <c r="Q815" s="89" t="str">
        <f t="shared" si="264"/>
        <v>000</v>
      </c>
      <c r="R815" s="89">
        <v>0</v>
      </c>
      <c r="S815" s="89">
        <f t="shared" si="265"/>
        <v>0</v>
      </c>
      <c r="T815" s="89">
        <f t="shared" si="266"/>
        <v>1</v>
      </c>
      <c r="U815" s="89">
        <f t="shared" si="267"/>
        <v>0</v>
      </c>
      <c r="V815" s="89">
        <f t="shared" si="269"/>
        <v>0</v>
      </c>
      <c r="W815" s="89">
        <f t="shared" si="268"/>
        <v>0</v>
      </c>
      <c r="X815" s="89">
        <f t="shared" si="260"/>
        <v>0</v>
      </c>
      <c r="Y815" s="71">
        <v>4.5999999999999996</v>
      </c>
      <c r="Z815" s="85">
        <v>43492</v>
      </c>
      <c r="AA815">
        <v>1</v>
      </c>
      <c r="AB815" s="71">
        <v>0</v>
      </c>
      <c r="AC815" s="71">
        <v>0</v>
      </c>
      <c r="AD815" s="87"/>
      <c r="AE815" s="79">
        <v>6633053</v>
      </c>
      <c r="AF815" s="67">
        <v>341909</v>
      </c>
      <c r="AG815" s="83">
        <v>0</v>
      </c>
      <c r="AH815" s="83">
        <v>0</v>
      </c>
      <c r="AI815" s="94" t="s">
        <v>231</v>
      </c>
      <c r="AJ815" s="93">
        <f t="shared" si="261"/>
        <v>17587.957999999999</v>
      </c>
      <c r="AK815" s="117">
        <f t="shared" si="262"/>
        <v>5.1440465153008548E-2</v>
      </c>
      <c r="AL815" s="67">
        <v>4035</v>
      </c>
      <c r="AM815" s="100">
        <f t="shared" si="263"/>
        <v>1.1801385748839603</v>
      </c>
    </row>
    <row r="816" spans="1:39">
      <c r="A816" s="11">
        <v>2016</v>
      </c>
      <c r="B816" s="141">
        <v>15</v>
      </c>
      <c r="C816">
        <v>1</v>
      </c>
      <c r="D816">
        <f t="shared" si="253"/>
        <v>25</v>
      </c>
      <c r="E816" s="131">
        <f t="shared" si="254"/>
        <v>1</v>
      </c>
      <c r="F816">
        <v>1</v>
      </c>
      <c r="G816" s="126">
        <f t="shared" si="255"/>
        <v>35</v>
      </c>
      <c r="H816" s="129">
        <f t="shared" si="256"/>
        <v>1</v>
      </c>
      <c r="I816">
        <v>1</v>
      </c>
      <c r="J816" s="126">
        <f t="shared" si="257"/>
        <v>19</v>
      </c>
      <c r="K816" s="99">
        <f t="shared" si="258"/>
        <v>1</v>
      </c>
      <c r="L816" s="97">
        <f t="shared" si="272"/>
        <v>1</v>
      </c>
      <c r="M816" s="119">
        <v>0</v>
      </c>
      <c r="N816">
        <v>0</v>
      </c>
      <c r="O816">
        <v>0</v>
      </c>
      <c r="P816">
        <v>0</v>
      </c>
      <c r="Q816" s="89" t="str">
        <f t="shared" si="264"/>
        <v>000</v>
      </c>
      <c r="R816" s="89">
        <v>0</v>
      </c>
      <c r="S816" s="89">
        <f t="shared" si="265"/>
        <v>0</v>
      </c>
      <c r="T816" s="89">
        <f t="shared" si="266"/>
        <v>1</v>
      </c>
      <c r="U816" s="89">
        <f t="shared" si="267"/>
        <v>0</v>
      </c>
      <c r="V816" s="89">
        <f t="shared" si="269"/>
        <v>0</v>
      </c>
      <c r="W816" s="89">
        <f t="shared" si="268"/>
        <v>0</v>
      </c>
      <c r="X816" s="89">
        <f t="shared" si="260"/>
        <v>0</v>
      </c>
      <c r="Y816" s="71">
        <v>3.5</v>
      </c>
      <c r="Z816" s="85">
        <v>46794</v>
      </c>
      <c r="AA816">
        <v>1</v>
      </c>
      <c r="AB816" s="71">
        <v>0</v>
      </c>
      <c r="AC816" s="71">
        <v>0</v>
      </c>
      <c r="AD816" s="87"/>
      <c r="AE816" s="79">
        <v>3134693</v>
      </c>
      <c r="AF816" s="67">
        <v>178766</v>
      </c>
      <c r="AG816" s="83">
        <v>0</v>
      </c>
      <c r="AH816" s="83">
        <v>0</v>
      </c>
      <c r="AI816" s="94" t="s">
        <v>232</v>
      </c>
      <c r="AJ816" s="93">
        <f t="shared" si="261"/>
        <v>9558.5630000000001</v>
      </c>
      <c r="AK816" s="117">
        <f t="shared" si="262"/>
        <v>5.3469692223353432E-2</v>
      </c>
      <c r="AL816" s="67">
        <v>8575</v>
      </c>
      <c r="AM816" s="100">
        <f t="shared" si="263"/>
        <v>4.7967734356645</v>
      </c>
    </row>
    <row r="817" spans="1:39">
      <c r="A817" s="11">
        <v>2016</v>
      </c>
      <c r="B817" s="141">
        <v>16</v>
      </c>
      <c r="C817">
        <v>4</v>
      </c>
      <c r="D817">
        <f t="shared" si="253"/>
        <v>22</v>
      </c>
      <c r="E817" s="131">
        <f t="shared" si="254"/>
        <v>0.88</v>
      </c>
      <c r="F817">
        <v>3</v>
      </c>
      <c r="G817" s="126">
        <f t="shared" si="255"/>
        <v>33</v>
      </c>
      <c r="H817" s="129">
        <f t="shared" si="256"/>
        <v>0.94285714285714284</v>
      </c>
      <c r="I817">
        <v>12</v>
      </c>
      <c r="J817" s="126">
        <f t="shared" si="257"/>
        <v>8</v>
      </c>
      <c r="K817" s="99">
        <f t="shared" si="258"/>
        <v>0.42105263157894735</v>
      </c>
      <c r="L817" s="97">
        <f>(E817+H817)/2</f>
        <v>0.91142857142857148</v>
      </c>
      <c r="M817" s="119">
        <v>0</v>
      </c>
      <c r="N817">
        <v>0</v>
      </c>
      <c r="O817">
        <v>0</v>
      </c>
      <c r="P817">
        <v>0</v>
      </c>
      <c r="Q817" s="89" t="str">
        <f t="shared" si="264"/>
        <v>000</v>
      </c>
      <c r="R817" s="89">
        <v>0</v>
      </c>
      <c r="S817" s="89">
        <f t="shared" si="265"/>
        <v>0</v>
      </c>
      <c r="T817" s="89">
        <f t="shared" si="266"/>
        <v>1</v>
      </c>
      <c r="U817" s="89">
        <f t="shared" si="267"/>
        <v>0</v>
      </c>
      <c r="V817" s="89">
        <f t="shared" si="269"/>
        <v>0</v>
      </c>
      <c r="W817" s="89">
        <f t="shared" si="268"/>
        <v>0</v>
      </c>
      <c r="X817" s="89">
        <f t="shared" si="260"/>
        <v>0</v>
      </c>
      <c r="Y817" s="71">
        <v>4</v>
      </c>
      <c r="Z817" s="85">
        <v>48537</v>
      </c>
      <c r="AA817">
        <v>1</v>
      </c>
      <c r="AB817" s="71">
        <v>0</v>
      </c>
      <c r="AC817" s="71">
        <v>0</v>
      </c>
      <c r="AD817" s="87"/>
      <c r="AE817" s="79">
        <v>2907289</v>
      </c>
      <c r="AF817" s="67">
        <v>153258</v>
      </c>
      <c r="AG817" s="83">
        <v>0</v>
      </c>
      <c r="AH817" s="83">
        <v>0</v>
      </c>
      <c r="AI817" s="94" t="s">
        <v>233</v>
      </c>
      <c r="AJ817" s="93">
        <f t="shared" si="261"/>
        <v>8058.9489999999996</v>
      </c>
      <c r="AK817" s="117">
        <f t="shared" si="262"/>
        <v>5.2584197888527841E-2</v>
      </c>
      <c r="AL817" s="67">
        <v>3843</v>
      </c>
      <c r="AM817" s="100">
        <f t="shared" si="263"/>
        <v>2.5075363113181695</v>
      </c>
    </row>
    <row r="818" spans="1:39">
      <c r="A818" s="11">
        <v>2016</v>
      </c>
      <c r="B818" s="141">
        <v>17</v>
      </c>
      <c r="C818">
        <v>5</v>
      </c>
      <c r="D818">
        <f t="shared" si="253"/>
        <v>21</v>
      </c>
      <c r="E818" s="131">
        <f t="shared" si="254"/>
        <v>0.84</v>
      </c>
      <c r="F818">
        <v>3</v>
      </c>
      <c r="G818" s="126">
        <f t="shared" si="255"/>
        <v>33</v>
      </c>
      <c r="H818" s="129">
        <f t="shared" si="256"/>
        <v>0.94285714285714284</v>
      </c>
      <c r="I818">
        <v>4</v>
      </c>
      <c r="J818" s="126">
        <f t="shared" si="257"/>
        <v>16</v>
      </c>
      <c r="K818" s="99">
        <f t="shared" si="258"/>
        <v>0.84210526315789469</v>
      </c>
      <c r="L818" s="97">
        <f t="shared" ref="L818:L827" si="273">(E818+H818+K818)/3</f>
        <v>0.8749874686716792</v>
      </c>
      <c r="M818" s="119">
        <v>0</v>
      </c>
      <c r="N818">
        <v>0</v>
      </c>
      <c r="O818">
        <v>0</v>
      </c>
      <c r="P818">
        <v>0</v>
      </c>
      <c r="Q818" s="89" t="str">
        <f t="shared" si="264"/>
        <v>000</v>
      </c>
      <c r="R818" s="89">
        <v>0</v>
      </c>
      <c r="S818" s="89">
        <f t="shared" si="265"/>
        <v>0</v>
      </c>
      <c r="T818" s="89">
        <f t="shared" si="266"/>
        <v>1</v>
      </c>
      <c r="U818" s="89">
        <f t="shared" si="267"/>
        <v>0</v>
      </c>
      <c r="V818" s="89">
        <f t="shared" si="269"/>
        <v>0</v>
      </c>
      <c r="W818" s="89">
        <f t="shared" si="268"/>
        <v>0</v>
      </c>
      <c r="X818" s="89">
        <f t="shared" si="260"/>
        <v>0</v>
      </c>
      <c r="Y818" s="71">
        <v>5.8</v>
      </c>
      <c r="Z818" s="85">
        <v>39499</v>
      </c>
      <c r="AA818">
        <v>1</v>
      </c>
      <c r="AB818" s="71">
        <v>0</v>
      </c>
      <c r="AC818" s="71">
        <v>0</v>
      </c>
      <c r="AD818" s="87"/>
      <c r="AE818" s="79">
        <v>4436974</v>
      </c>
      <c r="AF818" s="67">
        <v>197043</v>
      </c>
      <c r="AG818" s="83">
        <v>0</v>
      </c>
      <c r="AH818" s="83">
        <v>0</v>
      </c>
      <c r="AI818" s="94" t="s">
        <v>234</v>
      </c>
      <c r="AJ818" s="93">
        <f t="shared" si="261"/>
        <v>11778.866</v>
      </c>
      <c r="AK818" s="117">
        <f t="shared" si="262"/>
        <v>5.977814994696589E-2</v>
      </c>
      <c r="AL818" s="67">
        <v>2115</v>
      </c>
      <c r="AM818" s="100">
        <f t="shared" si="263"/>
        <v>1.073369772080206</v>
      </c>
    </row>
    <row r="819" spans="1:39">
      <c r="A819" s="11">
        <v>2016</v>
      </c>
      <c r="B819" s="141">
        <v>18</v>
      </c>
      <c r="C819">
        <v>4</v>
      </c>
      <c r="D819">
        <f t="shared" si="253"/>
        <v>22</v>
      </c>
      <c r="E819" s="131">
        <f t="shared" si="254"/>
        <v>0.88</v>
      </c>
      <c r="F819">
        <v>4</v>
      </c>
      <c r="G819" s="126">
        <f t="shared" si="255"/>
        <v>32</v>
      </c>
      <c r="H819" s="129">
        <f t="shared" si="256"/>
        <v>0.91428571428571426</v>
      </c>
      <c r="I819">
        <v>4</v>
      </c>
      <c r="J819" s="126">
        <f t="shared" si="257"/>
        <v>16</v>
      </c>
      <c r="K819" s="99">
        <f t="shared" si="258"/>
        <v>0.84210526315789469</v>
      </c>
      <c r="L819" s="97">
        <f t="shared" si="273"/>
        <v>0.87879699248120302</v>
      </c>
      <c r="M819" s="119">
        <v>0</v>
      </c>
      <c r="N819">
        <v>1</v>
      </c>
      <c r="O819">
        <v>0</v>
      </c>
      <c r="P819">
        <v>0</v>
      </c>
      <c r="Q819" s="89" t="str">
        <f t="shared" si="264"/>
        <v>100</v>
      </c>
      <c r="R819" s="89">
        <v>2</v>
      </c>
      <c r="S819" s="89">
        <f t="shared" si="265"/>
        <v>0</v>
      </c>
      <c r="T819" s="89">
        <f t="shared" si="266"/>
        <v>0</v>
      </c>
      <c r="U819" s="89">
        <v>1</v>
      </c>
      <c r="V819" s="89">
        <f t="shared" si="269"/>
        <v>0</v>
      </c>
      <c r="W819" s="89">
        <f t="shared" si="268"/>
        <v>0</v>
      </c>
      <c r="X819" s="89">
        <f t="shared" si="260"/>
        <v>1</v>
      </c>
      <c r="Y819" s="71">
        <v>5.9</v>
      </c>
      <c r="Z819" s="85">
        <v>43487</v>
      </c>
      <c r="AA819">
        <v>1</v>
      </c>
      <c r="AB819" s="71">
        <v>0</v>
      </c>
      <c r="AC819" s="71">
        <v>0</v>
      </c>
      <c r="AD819" s="87"/>
      <c r="AE819" s="79">
        <v>4681666</v>
      </c>
      <c r="AF819" s="67">
        <v>235109</v>
      </c>
      <c r="AG819" s="83">
        <v>12</v>
      </c>
      <c r="AH819" s="83">
        <v>12</v>
      </c>
      <c r="AI819" s="94" t="s">
        <v>235</v>
      </c>
      <c r="AJ819" s="93">
        <f t="shared" si="261"/>
        <v>9309.6730000000007</v>
      </c>
      <c r="AK819" s="117">
        <f t="shared" si="262"/>
        <v>3.9597263396977576E-2</v>
      </c>
      <c r="AL819" s="67">
        <v>1551</v>
      </c>
      <c r="AM819" s="100">
        <f t="shared" si="263"/>
        <v>0.65969401426572361</v>
      </c>
    </row>
    <row r="820" spans="1:39">
      <c r="A820" s="11">
        <v>2016</v>
      </c>
      <c r="B820" s="141">
        <v>19</v>
      </c>
      <c r="C820">
        <v>4</v>
      </c>
      <c r="D820">
        <f t="shared" si="253"/>
        <v>22</v>
      </c>
      <c r="E820" s="131">
        <f t="shared" si="254"/>
        <v>0.88</v>
      </c>
      <c r="F820">
        <v>3</v>
      </c>
      <c r="G820" s="126">
        <f t="shared" si="255"/>
        <v>33</v>
      </c>
      <c r="H820" s="129">
        <f t="shared" si="256"/>
        <v>0.94285714285714284</v>
      </c>
      <c r="I820">
        <v>3</v>
      </c>
      <c r="J820" s="126">
        <f t="shared" si="257"/>
        <v>17</v>
      </c>
      <c r="K820" s="99">
        <f t="shared" si="258"/>
        <v>0.89473684210526316</v>
      </c>
      <c r="L820" s="97">
        <f t="shared" si="273"/>
        <v>0.90586466165413537</v>
      </c>
      <c r="M820" s="119">
        <v>0</v>
      </c>
      <c r="N820">
        <v>0</v>
      </c>
      <c r="O820">
        <v>1</v>
      </c>
      <c r="P820">
        <v>0</v>
      </c>
      <c r="Q820" s="89" t="str">
        <f t="shared" si="264"/>
        <v>010</v>
      </c>
      <c r="R820" s="89">
        <v>2</v>
      </c>
      <c r="S820" s="89">
        <f t="shared" si="265"/>
        <v>0</v>
      </c>
      <c r="T820" s="89">
        <f t="shared" si="266"/>
        <v>0</v>
      </c>
      <c r="U820" s="89">
        <f t="shared" si="267"/>
        <v>0</v>
      </c>
      <c r="V820" s="89">
        <v>1</v>
      </c>
      <c r="W820" s="89">
        <f t="shared" si="268"/>
        <v>0</v>
      </c>
      <c r="X820" s="89">
        <f t="shared" si="260"/>
        <v>1</v>
      </c>
      <c r="Y820" s="71">
        <v>3.8</v>
      </c>
      <c r="Z820" s="85">
        <v>44316</v>
      </c>
      <c r="AA820">
        <v>1</v>
      </c>
      <c r="AB820" s="71">
        <v>0</v>
      </c>
      <c r="AC820" s="71">
        <v>0</v>
      </c>
      <c r="AD820" s="87"/>
      <c r="AE820" s="79">
        <v>1331479</v>
      </c>
      <c r="AF820" s="67">
        <v>59275</v>
      </c>
      <c r="AG820" s="83">
        <v>8</v>
      </c>
      <c r="AH820" s="83">
        <v>8</v>
      </c>
      <c r="AI820" s="94" t="s">
        <v>236</v>
      </c>
      <c r="AJ820" s="93">
        <f t="shared" si="261"/>
        <v>4130.2420000000002</v>
      </c>
      <c r="AK820" s="117">
        <f t="shared" si="262"/>
        <v>6.9679325179249268E-2</v>
      </c>
      <c r="AL820" s="67">
        <v>805</v>
      </c>
      <c r="AM820" s="100">
        <f t="shared" si="263"/>
        <v>1.3580767608603965</v>
      </c>
    </row>
    <row r="821" spans="1:39">
      <c r="A821" s="11">
        <v>2016</v>
      </c>
      <c r="B821" s="141">
        <v>20</v>
      </c>
      <c r="C821">
        <v>1</v>
      </c>
      <c r="D821">
        <f t="shared" si="253"/>
        <v>25</v>
      </c>
      <c r="E821" s="131">
        <f t="shared" si="254"/>
        <v>1</v>
      </c>
      <c r="F821">
        <v>1</v>
      </c>
      <c r="G821" s="126">
        <f t="shared" si="255"/>
        <v>35</v>
      </c>
      <c r="H821" s="129">
        <f t="shared" si="256"/>
        <v>1</v>
      </c>
      <c r="I821">
        <v>1</v>
      </c>
      <c r="J821" s="126">
        <f t="shared" si="257"/>
        <v>19</v>
      </c>
      <c r="K821" s="99">
        <f t="shared" si="258"/>
        <v>1</v>
      </c>
      <c r="L821" s="97">
        <f t="shared" si="273"/>
        <v>1</v>
      </c>
      <c r="M821" s="119">
        <v>0</v>
      </c>
      <c r="N821">
        <v>0</v>
      </c>
      <c r="O821">
        <v>1</v>
      </c>
      <c r="P821">
        <v>1</v>
      </c>
      <c r="Q821" s="89" t="str">
        <f t="shared" si="264"/>
        <v>011</v>
      </c>
      <c r="R821" s="89">
        <v>2</v>
      </c>
      <c r="S821" s="89">
        <f t="shared" si="265"/>
        <v>0</v>
      </c>
      <c r="T821" s="89">
        <f t="shared" si="266"/>
        <v>0</v>
      </c>
      <c r="U821" s="89">
        <f t="shared" si="267"/>
        <v>0</v>
      </c>
      <c r="V821" s="89">
        <f t="shared" ref="V821:V827" si="274">IF(Q821="011",1,0)</f>
        <v>1</v>
      </c>
      <c r="W821" s="89">
        <f t="shared" si="268"/>
        <v>0</v>
      </c>
      <c r="X821" s="89">
        <f t="shared" si="260"/>
        <v>1</v>
      </c>
      <c r="Y821">
        <v>4.9000000000000004</v>
      </c>
      <c r="Z821" s="85">
        <v>57936</v>
      </c>
      <c r="AA821">
        <v>1</v>
      </c>
      <c r="AB821" s="71">
        <v>0</v>
      </c>
      <c r="AC821" s="71">
        <v>0</v>
      </c>
      <c r="AD821" s="87"/>
      <c r="AE821" s="79">
        <v>6016447</v>
      </c>
      <c r="AF821" s="67">
        <v>378280</v>
      </c>
      <c r="AG821" s="83">
        <v>0</v>
      </c>
      <c r="AH821" s="83">
        <v>0</v>
      </c>
      <c r="AI821" s="94" t="s">
        <v>237</v>
      </c>
      <c r="AJ821" s="93">
        <f t="shared" si="261"/>
        <v>20894.199000000001</v>
      </c>
      <c r="AK821" s="117">
        <f t="shared" si="262"/>
        <v>5.5234744104895844E-2</v>
      </c>
      <c r="AL821" s="67">
        <v>708</v>
      </c>
      <c r="AM821" s="100">
        <f t="shared" si="263"/>
        <v>0.18716294808078671</v>
      </c>
    </row>
    <row r="822" spans="1:39">
      <c r="A822" s="11">
        <v>2016</v>
      </c>
      <c r="B822" s="141">
        <v>21</v>
      </c>
      <c r="C822">
        <v>2</v>
      </c>
      <c r="D822">
        <f t="shared" si="253"/>
        <v>24</v>
      </c>
      <c r="E822" s="131">
        <f t="shared" si="254"/>
        <v>0.96</v>
      </c>
      <c r="F822">
        <v>2</v>
      </c>
      <c r="G822" s="126">
        <f t="shared" si="255"/>
        <v>34</v>
      </c>
      <c r="H822" s="129">
        <f t="shared" si="256"/>
        <v>0.97142857142857142</v>
      </c>
      <c r="I822">
        <v>2</v>
      </c>
      <c r="J822" s="126">
        <f t="shared" si="257"/>
        <v>18</v>
      </c>
      <c r="K822" s="99">
        <f t="shared" si="258"/>
        <v>0.94736842105263153</v>
      </c>
      <c r="L822" s="97">
        <f t="shared" si="273"/>
        <v>0.95959899749373434</v>
      </c>
      <c r="M822" s="119">
        <v>0</v>
      </c>
      <c r="N822">
        <v>0</v>
      </c>
      <c r="O822">
        <v>1</v>
      </c>
      <c r="P822">
        <v>1</v>
      </c>
      <c r="Q822" s="89" t="str">
        <f t="shared" si="264"/>
        <v>011</v>
      </c>
      <c r="R822" s="89">
        <v>2</v>
      </c>
      <c r="S822" s="89">
        <f t="shared" si="265"/>
        <v>0</v>
      </c>
      <c r="T822" s="89">
        <f t="shared" si="266"/>
        <v>0</v>
      </c>
      <c r="U822" s="89">
        <f t="shared" si="267"/>
        <v>0</v>
      </c>
      <c r="V822" s="89">
        <f t="shared" si="274"/>
        <v>1</v>
      </c>
      <c r="W822" s="89">
        <f t="shared" si="268"/>
        <v>0</v>
      </c>
      <c r="X822" s="89">
        <f t="shared" si="260"/>
        <v>1</v>
      </c>
      <c r="Y822">
        <v>4.7</v>
      </c>
      <c r="Z822" s="85">
        <v>65137</v>
      </c>
      <c r="AA822">
        <v>1</v>
      </c>
      <c r="AB822" s="71">
        <v>0</v>
      </c>
      <c r="AC822" s="71">
        <v>0</v>
      </c>
      <c r="AD822" s="87"/>
      <c r="AE822" s="79">
        <v>6811779</v>
      </c>
      <c r="AF822" s="67">
        <v>507913</v>
      </c>
      <c r="AG822" s="83">
        <v>0</v>
      </c>
      <c r="AH822" s="83">
        <v>0</v>
      </c>
      <c r="AI822" s="94" t="s">
        <v>238</v>
      </c>
      <c r="AJ822" s="93">
        <f t="shared" si="261"/>
        <v>27283.005000000001</v>
      </c>
      <c r="AK822" s="117">
        <f t="shared" si="262"/>
        <v>5.3715902132845585E-2</v>
      </c>
      <c r="AL822" s="67">
        <v>766</v>
      </c>
      <c r="AM822" s="100">
        <f t="shared" si="263"/>
        <v>0.15081322982479281</v>
      </c>
    </row>
    <row r="823" spans="1:39">
      <c r="A823" s="11">
        <v>2016</v>
      </c>
      <c r="B823" s="141">
        <v>22</v>
      </c>
      <c r="C823">
        <v>4</v>
      </c>
      <c r="D823">
        <f t="shared" si="253"/>
        <v>22</v>
      </c>
      <c r="E823" s="131">
        <f t="shared" si="254"/>
        <v>0.88</v>
      </c>
      <c r="F823">
        <v>2</v>
      </c>
      <c r="G823" s="126">
        <f t="shared" si="255"/>
        <v>34</v>
      </c>
      <c r="H823" s="129">
        <f t="shared" si="256"/>
        <v>0.97142857142857142</v>
      </c>
      <c r="I823">
        <v>3</v>
      </c>
      <c r="J823" s="126">
        <f t="shared" si="257"/>
        <v>17</v>
      </c>
      <c r="K823" s="99">
        <f t="shared" si="258"/>
        <v>0.89473684210526316</v>
      </c>
      <c r="L823" s="97">
        <f t="shared" si="273"/>
        <v>0.91538847117794486</v>
      </c>
      <c r="M823" s="119">
        <v>0</v>
      </c>
      <c r="N823">
        <v>0</v>
      </c>
      <c r="O823">
        <v>0</v>
      </c>
      <c r="P823">
        <v>0</v>
      </c>
      <c r="Q823" s="89" t="str">
        <f t="shared" si="264"/>
        <v>000</v>
      </c>
      <c r="R823" s="89">
        <v>0</v>
      </c>
      <c r="S823" s="89">
        <f t="shared" si="265"/>
        <v>0</v>
      </c>
      <c r="T823" s="89">
        <f t="shared" si="266"/>
        <v>1</v>
      </c>
      <c r="U823" s="89">
        <f t="shared" si="267"/>
        <v>0</v>
      </c>
      <c r="V823" s="89">
        <f t="shared" si="274"/>
        <v>0</v>
      </c>
      <c r="W823" s="89">
        <f t="shared" si="268"/>
        <v>0</v>
      </c>
      <c r="X823" s="89">
        <f t="shared" si="260"/>
        <v>0</v>
      </c>
      <c r="Y823">
        <v>4.9000000000000004</v>
      </c>
      <c r="Z823" s="85">
        <v>44347</v>
      </c>
      <c r="AA823">
        <v>1</v>
      </c>
      <c r="AB823" s="71">
        <v>0</v>
      </c>
      <c r="AC823" s="71">
        <v>0</v>
      </c>
      <c r="AD823" s="87"/>
      <c r="AE823" s="79">
        <v>9928300</v>
      </c>
      <c r="AF823" s="67">
        <v>487239</v>
      </c>
      <c r="AG823" s="83">
        <v>6</v>
      </c>
      <c r="AH823" s="83">
        <v>8</v>
      </c>
      <c r="AI823" s="94" t="s">
        <v>239</v>
      </c>
      <c r="AJ823" s="93">
        <f t="shared" si="261"/>
        <v>27436.607</v>
      </c>
      <c r="AK823" s="117">
        <f t="shared" si="262"/>
        <v>5.6310367191460452E-2</v>
      </c>
      <c r="AL823" s="67">
        <v>3137</v>
      </c>
      <c r="AM823" s="100">
        <f t="shared" si="263"/>
        <v>0.64383187716911006</v>
      </c>
    </row>
    <row r="824" spans="1:39">
      <c r="A824" s="11">
        <v>2016</v>
      </c>
      <c r="B824" s="141">
        <v>23</v>
      </c>
      <c r="C824">
        <v>2</v>
      </c>
      <c r="D824">
        <f t="shared" si="253"/>
        <v>24</v>
      </c>
      <c r="E824" s="131">
        <f t="shared" si="254"/>
        <v>0.96</v>
      </c>
      <c r="F824">
        <v>2</v>
      </c>
      <c r="G824" s="126">
        <f t="shared" si="255"/>
        <v>34</v>
      </c>
      <c r="H824" s="129">
        <f t="shared" si="256"/>
        <v>0.97142857142857142</v>
      </c>
      <c r="I824">
        <v>1</v>
      </c>
      <c r="J824" s="126">
        <f t="shared" si="257"/>
        <v>19</v>
      </c>
      <c r="K824" s="99">
        <f t="shared" si="258"/>
        <v>1</v>
      </c>
      <c r="L824" s="97">
        <f t="shared" si="273"/>
        <v>0.9771428571428572</v>
      </c>
      <c r="M824" s="119">
        <v>0</v>
      </c>
      <c r="N824">
        <v>1</v>
      </c>
      <c r="O824">
        <v>0</v>
      </c>
      <c r="P824">
        <v>0</v>
      </c>
      <c r="Q824" s="89" t="str">
        <f t="shared" si="264"/>
        <v>100</v>
      </c>
      <c r="R824" s="89">
        <v>2</v>
      </c>
      <c r="S824" s="89">
        <f t="shared" si="265"/>
        <v>0</v>
      </c>
      <c r="T824" s="89">
        <f t="shared" si="266"/>
        <v>0</v>
      </c>
      <c r="U824" s="89">
        <v>1</v>
      </c>
      <c r="V824" s="89">
        <f t="shared" si="274"/>
        <v>0</v>
      </c>
      <c r="W824" s="89">
        <f t="shared" si="268"/>
        <v>0</v>
      </c>
      <c r="X824" s="89">
        <f t="shared" si="260"/>
        <v>1</v>
      </c>
      <c r="Y824">
        <v>3.7</v>
      </c>
      <c r="Z824" s="85">
        <v>52117</v>
      </c>
      <c r="AA824">
        <v>1</v>
      </c>
      <c r="AB824" s="71">
        <v>0</v>
      </c>
      <c r="AC824" s="71">
        <v>0</v>
      </c>
      <c r="AD824" s="87"/>
      <c r="AE824" s="79">
        <v>5519952</v>
      </c>
      <c r="AF824" s="67">
        <v>335147</v>
      </c>
      <c r="AG824" s="83">
        <v>0</v>
      </c>
      <c r="AH824" s="83">
        <v>0</v>
      </c>
      <c r="AI824" s="94" t="s">
        <v>240</v>
      </c>
      <c r="AJ824" s="93">
        <f t="shared" si="261"/>
        <v>25189.128000000001</v>
      </c>
      <c r="AK824" s="117">
        <f t="shared" si="262"/>
        <v>7.5158446890468966E-2</v>
      </c>
      <c r="AL824" s="67">
        <v>5510</v>
      </c>
      <c r="AM824" s="100">
        <f t="shared" si="263"/>
        <v>1.6440546983860813</v>
      </c>
    </row>
    <row r="825" spans="1:39">
      <c r="A825" s="11">
        <v>2016</v>
      </c>
      <c r="B825" s="141">
        <v>24</v>
      </c>
      <c r="C825">
        <v>3</v>
      </c>
      <c r="D825">
        <f t="shared" si="253"/>
        <v>23</v>
      </c>
      <c r="E825" s="131">
        <f t="shared" si="254"/>
        <v>0.92</v>
      </c>
      <c r="F825">
        <v>3</v>
      </c>
      <c r="G825" s="126">
        <f t="shared" si="255"/>
        <v>33</v>
      </c>
      <c r="H825" s="129">
        <f t="shared" si="256"/>
        <v>0.94285714285714284</v>
      </c>
      <c r="I825">
        <v>3</v>
      </c>
      <c r="J825" s="126">
        <f t="shared" si="257"/>
        <v>17</v>
      </c>
      <c r="K825" s="99">
        <f t="shared" si="258"/>
        <v>0.89473684210526316</v>
      </c>
      <c r="L825" s="97">
        <f t="shared" si="273"/>
        <v>0.91919799498746879</v>
      </c>
      <c r="M825" s="119">
        <v>0</v>
      </c>
      <c r="N825">
        <v>0</v>
      </c>
      <c r="O825">
        <v>0</v>
      </c>
      <c r="P825">
        <v>0</v>
      </c>
      <c r="Q825" s="89" t="str">
        <f t="shared" si="264"/>
        <v>000</v>
      </c>
      <c r="R825" s="89">
        <v>0</v>
      </c>
      <c r="S825" s="89">
        <f t="shared" si="265"/>
        <v>0</v>
      </c>
      <c r="T825" s="89">
        <f t="shared" si="266"/>
        <v>1</v>
      </c>
      <c r="U825" s="89">
        <f t="shared" si="267"/>
        <v>0</v>
      </c>
      <c r="V825" s="89">
        <f t="shared" si="274"/>
        <v>0</v>
      </c>
      <c r="W825" s="89">
        <f t="shared" si="268"/>
        <v>0</v>
      </c>
      <c r="X825" s="89">
        <f t="shared" si="260"/>
        <v>0</v>
      </c>
      <c r="Y825">
        <v>6.7</v>
      </c>
      <c r="Z825" s="85">
        <v>35936</v>
      </c>
      <c r="AA825">
        <v>1</v>
      </c>
      <c r="AB825" s="71">
        <v>0</v>
      </c>
      <c r="AC825" s="71">
        <v>0</v>
      </c>
      <c r="AD825" s="87"/>
      <c r="AE825" s="79">
        <v>2988726</v>
      </c>
      <c r="AF825" s="67">
        <v>107680</v>
      </c>
      <c r="AG825" s="83">
        <v>0</v>
      </c>
      <c r="AH825" s="83">
        <v>0</v>
      </c>
      <c r="AI825" s="94" t="s">
        <v>241</v>
      </c>
      <c r="AJ825" s="93">
        <f t="shared" si="261"/>
        <v>7660.3909999999996</v>
      </c>
      <c r="AK825" s="117">
        <f t="shared" si="262"/>
        <v>7.1140332466567605E-2</v>
      </c>
      <c r="AL825" s="67">
        <v>2419</v>
      </c>
      <c r="AM825" s="100">
        <f t="shared" si="263"/>
        <v>2.2464710252600297</v>
      </c>
    </row>
    <row r="826" spans="1:39">
      <c r="A826" s="11">
        <v>2016</v>
      </c>
      <c r="B826" s="141">
        <v>25</v>
      </c>
      <c r="C826">
        <v>1</v>
      </c>
      <c r="D826">
        <f t="shared" si="253"/>
        <v>25</v>
      </c>
      <c r="E826" s="131">
        <f t="shared" si="254"/>
        <v>1</v>
      </c>
      <c r="F826">
        <v>1</v>
      </c>
      <c r="G826" s="126">
        <f t="shared" si="255"/>
        <v>35</v>
      </c>
      <c r="H826" s="129">
        <f t="shared" si="256"/>
        <v>1</v>
      </c>
      <c r="I826">
        <v>1</v>
      </c>
      <c r="J826" s="126">
        <f t="shared" si="257"/>
        <v>19</v>
      </c>
      <c r="K826" s="99">
        <f t="shared" si="258"/>
        <v>1</v>
      </c>
      <c r="L826" s="97">
        <f t="shared" si="273"/>
        <v>1</v>
      </c>
      <c r="M826" s="119">
        <v>0</v>
      </c>
      <c r="N826">
        <v>0</v>
      </c>
      <c r="O826">
        <v>0</v>
      </c>
      <c r="P826">
        <v>0</v>
      </c>
      <c r="Q826" s="89" t="str">
        <f t="shared" si="264"/>
        <v>000</v>
      </c>
      <c r="R826" s="89">
        <v>0</v>
      </c>
      <c r="S826" s="89">
        <f t="shared" si="265"/>
        <v>0</v>
      </c>
      <c r="T826" s="89">
        <f t="shared" si="266"/>
        <v>1</v>
      </c>
      <c r="U826" s="89">
        <f t="shared" si="267"/>
        <v>0</v>
      </c>
      <c r="V826" s="89">
        <f t="shared" si="274"/>
        <v>0</v>
      </c>
      <c r="W826" s="89">
        <f t="shared" si="268"/>
        <v>0</v>
      </c>
      <c r="X826" s="89">
        <f t="shared" si="260"/>
        <v>0</v>
      </c>
      <c r="Y826">
        <v>4.3</v>
      </c>
      <c r="Z826" s="85">
        <v>43723</v>
      </c>
      <c r="AA826">
        <v>1</v>
      </c>
      <c r="AB826" s="71">
        <v>0</v>
      </c>
      <c r="AC826" s="71">
        <v>0</v>
      </c>
      <c r="AD826" s="87"/>
      <c r="AE826" s="79">
        <v>6093000</v>
      </c>
      <c r="AF826" s="67">
        <v>300891</v>
      </c>
      <c r="AG826" s="83">
        <v>8</v>
      </c>
      <c r="AH826" s="83">
        <v>8</v>
      </c>
      <c r="AI826" s="94" t="s">
        <v>242</v>
      </c>
      <c r="AJ826" s="93">
        <f t="shared" si="261"/>
        <v>12245.169</v>
      </c>
      <c r="AK826" s="117">
        <f t="shared" si="262"/>
        <v>4.0696361805437849E-2</v>
      </c>
      <c r="AL826" s="67">
        <v>3384</v>
      </c>
      <c r="AM826" s="100">
        <f t="shared" si="263"/>
        <v>1.1246597605112814</v>
      </c>
    </row>
    <row r="827" spans="1:39">
      <c r="A827" s="11">
        <v>2016</v>
      </c>
      <c r="B827" s="141">
        <v>26</v>
      </c>
      <c r="C827">
        <v>3</v>
      </c>
      <c r="D827">
        <f t="shared" si="253"/>
        <v>23</v>
      </c>
      <c r="E827" s="131">
        <f t="shared" si="254"/>
        <v>0.92</v>
      </c>
      <c r="F827">
        <v>2</v>
      </c>
      <c r="G827" s="126">
        <f t="shared" si="255"/>
        <v>34</v>
      </c>
      <c r="H827" s="129">
        <f t="shared" si="256"/>
        <v>0.97142857142857142</v>
      </c>
      <c r="I827">
        <v>2</v>
      </c>
      <c r="J827" s="126">
        <f t="shared" si="257"/>
        <v>18</v>
      </c>
      <c r="K827" s="99">
        <f t="shared" si="258"/>
        <v>0.94736842105263153</v>
      </c>
      <c r="L827" s="97">
        <f t="shared" si="273"/>
        <v>0.94626566416040092</v>
      </c>
      <c r="M827" s="119">
        <v>0</v>
      </c>
      <c r="N827">
        <v>1</v>
      </c>
      <c r="O827">
        <v>0</v>
      </c>
      <c r="P827">
        <v>0</v>
      </c>
      <c r="Q827" s="89" t="str">
        <f t="shared" si="264"/>
        <v>100</v>
      </c>
      <c r="R827" s="89">
        <v>2</v>
      </c>
      <c r="S827" s="89">
        <f t="shared" si="265"/>
        <v>0</v>
      </c>
      <c r="T827" s="89">
        <f t="shared" si="266"/>
        <v>0</v>
      </c>
      <c r="U827" s="89">
        <v>1</v>
      </c>
      <c r="V827" s="89">
        <f t="shared" si="274"/>
        <v>0</v>
      </c>
      <c r="W827" s="89">
        <f t="shared" si="268"/>
        <v>0</v>
      </c>
      <c r="X827" s="89">
        <f t="shared" si="260"/>
        <v>1</v>
      </c>
      <c r="Y827">
        <v>4.0999999999999996</v>
      </c>
      <c r="Z827" s="85">
        <v>42386</v>
      </c>
      <c r="AA827">
        <v>1</v>
      </c>
      <c r="AB827" s="71">
        <v>0</v>
      </c>
      <c r="AC827" s="71">
        <v>0</v>
      </c>
      <c r="AD827" s="87"/>
      <c r="AE827" s="79">
        <v>1042520</v>
      </c>
      <c r="AF827" s="67">
        <v>45994</v>
      </c>
      <c r="AG827" s="83">
        <v>8</v>
      </c>
      <c r="AH827" s="83">
        <v>8</v>
      </c>
      <c r="AI827" s="94" t="s">
        <v>243</v>
      </c>
      <c r="AJ827" s="93">
        <f t="shared" si="261"/>
        <v>2627.9430000000002</v>
      </c>
      <c r="AK827" s="117">
        <f t="shared" si="262"/>
        <v>5.7136648258468502E-2</v>
      </c>
      <c r="AL827" s="67">
        <v>1591</v>
      </c>
      <c r="AM827" s="100">
        <f t="shared" si="263"/>
        <v>3.4591468452406833</v>
      </c>
    </row>
    <row r="828" spans="1:39">
      <c r="A828" s="11">
        <v>2016</v>
      </c>
      <c r="B828" s="141">
        <v>27</v>
      </c>
      <c r="C828">
        <v>1</v>
      </c>
      <c r="D828">
        <f t="shared" si="253"/>
        <v>25</v>
      </c>
      <c r="E828" s="131">
        <f t="shared" si="254"/>
        <v>1</v>
      </c>
      <c r="F828">
        <v>12</v>
      </c>
      <c r="G828" s="126">
        <f t="shared" si="255"/>
        <v>24</v>
      </c>
      <c r="H828" s="129">
        <f t="shared" si="256"/>
        <v>0.68571428571428572</v>
      </c>
      <c r="I828">
        <v>12</v>
      </c>
      <c r="J828" s="126">
        <f t="shared" si="257"/>
        <v>8</v>
      </c>
      <c r="K828" s="99">
        <f t="shared" si="258"/>
        <v>0.42105263157894735</v>
      </c>
      <c r="L828" s="97">
        <f>E828</f>
        <v>1</v>
      </c>
      <c r="M828" s="119">
        <v>0</v>
      </c>
      <c r="N828">
        <v>0</v>
      </c>
      <c r="O828">
        <v>3</v>
      </c>
      <c r="P828">
        <v>0</v>
      </c>
      <c r="Q828" s="89" t="str">
        <f t="shared" si="264"/>
        <v>030</v>
      </c>
      <c r="R828" s="89">
        <v>2</v>
      </c>
      <c r="S828" s="89">
        <f t="shared" si="265"/>
        <v>0</v>
      </c>
      <c r="T828" s="89">
        <f t="shared" si="266"/>
        <v>0</v>
      </c>
      <c r="U828" s="89">
        <f t="shared" si="267"/>
        <v>0</v>
      </c>
      <c r="V828" s="89">
        <v>1</v>
      </c>
      <c r="W828" s="89">
        <f t="shared" si="268"/>
        <v>0</v>
      </c>
      <c r="X828" s="89">
        <f t="shared" si="260"/>
        <v>1</v>
      </c>
      <c r="Y828">
        <v>3</v>
      </c>
      <c r="Z828" s="85">
        <v>49636</v>
      </c>
      <c r="AA828">
        <v>1</v>
      </c>
      <c r="AB828" s="71">
        <v>0</v>
      </c>
      <c r="AC828" s="71">
        <v>0</v>
      </c>
      <c r="AD828" s="87"/>
      <c r="AE828" s="79">
        <v>1907116</v>
      </c>
      <c r="AF828" s="67">
        <v>115345</v>
      </c>
      <c r="AG828" s="83">
        <v>0</v>
      </c>
      <c r="AH828" s="83">
        <v>8</v>
      </c>
      <c r="AI828" s="94" t="s">
        <v>244</v>
      </c>
      <c r="AJ828" s="93">
        <f t="shared" si="261"/>
        <v>5117.1329999999998</v>
      </c>
      <c r="AK828" s="117">
        <f t="shared" si="262"/>
        <v>4.4363717543023103E-2</v>
      </c>
      <c r="AL828" s="67">
        <v>6370</v>
      </c>
      <c r="AM828" s="100">
        <f t="shared" si="263"/>
        <v>5.5225627465429801</v>
      </c>
    </row>
    <row r="829" spans="1:39">
      <c r="A829" s="11">
        <v>2016</v>
      </c>
      <c r="B829" s="141">
        <v>28</v>
      </c>
      <c r="C829">
        <v>3</v>
      </c>
      <c r="D829">
        <f t="shared" si="253"/>
        <v>23</v>
      </c>
      <c r="E829" s="131">
        <f t="shared" si="254"/>
        <v>0.92</v>
      </c>
      <c r="F829">
        <v>3</v>
      </c>
      <c r="G829" s="126">
        <f t="shared" si="255"/>
        <v>33</v>
      </c>
      <c r="H829" s="129">
        <f t="shared" si="256"/>
        <v>0.94285714285714284</v>
      </c>
      <c r="I829">
        <v>2</v>
      </c>
      <c r="J829" s="126">
        <f t="shared" si="257"/>
        <v>18</v>
      </c>
      <c r="K829" s="99">
        <f t="shared" si="258"/>
        <v>0.94736842105263153</v>
      </c>
      <c r="L829" s="97">
        <f>(E829+H829+K829)/3</f>
        <v>0.93674185463659143</v>
      </c>
      <c r="M829" s="119">
        <v>0</v>
      </c>
      <c r="N829">
        <v>0</v>
      </c>
      <c r="O829">
        <v>1</v>
      </c>
      <c r="P829">
        <v>1</v>
      </c>
      <c r="Q829" s="89" t="str">
        <f t="shared" si="264"/>
        <v>011</v>
      </c>
      <c r="R829" s="89">
        <v>2</v>
      </c>
      <c r="S829" s="89">
        <f t="shared" si="265"/>
        <v>0</v>
      </c>
      <c r="T829" s="89">
        <f t="shared" si="266"/>
        <v>0</v>
      </c>
      <c r="U829" s="89">
        <f t="shared" si="267"/>
        <v>0</v>
      </c>
      <c r="V829" s="89">
        <f t="shared" ref="V829:V836" si="275">IF(Q829="011",1,0)</f>
        <v>1</v>
      </c>
      <c r="W829" s="89">
        <f t="shared" si="268"/>
        <v>0</v>
      </c>
      <c r="X829" s="89">
        <f t="shared" si="260"/>
        <v>1</v>
      </c>
      <c r="Y829">
        <v>6.2</v>
      </c>
      <c r="Z829" s="85">
        <v>43637</v>
      </c>
      <c r="AA829">
        <v>1</v>
      </c>
      <c r="AB829" s="71">
        <v>0</v>
      </c>
      <c r="AC829" s="71">
        <v>0</v>
      </c>
      <c r="AD829" s="87"/>
      <c r="AE829" s="79">
        <v>2940058</v>
      </c>
      <c r="AF829" s="67">
        <v>147475</v>
      </c>
      <c r="AG829" s="83">
        <v>12</v>
      </c>
      <c r="AH829" s="83">
        <v>12</v>
      </c>
      <c r="AI829" s="94" t="s">
        <v>245</v>
      </c>
      <c r="AJ829" s="93">
        <f t="shared" si="261"/>
        <v>8025.0460000000003</v>
      </c>
      <c r="AK829" s="117">
        <f t="shared" si="262"/>
        <v>5.4416314629598242E-2</v>
      </c>
      <c r="AL829" s="67">
        <v>262</v>
      </c>
      <c r="AM829" s="100">
        <f t="shared" si="263"/>
        <v>0.17765723003898967</v>
      </c>
    </row>
    <row r="830" spans="1:39">
      <c r="A830" s="11">
        <v>2016</v>
      </c>
      <c r="B830" s="141">
        <v>29</v>
      </c>
      <c r="C830">
        <v>3</v>
      </c>
      <c r="D830">
        <f t="shared" si="253"/>
        <v>23</v>
      </c>
      <c r="E830" s="131">
        <f t="shared" si="254"/>
        <v>0.92</v>
      </c>
      <c r="F830">
        <v>2</v>
      </c>
      <c r="G830" s="126">
        <f t="shared" si="255"/>
        <v>34</v>
      </c>
      <c r="H830" s="129">
        <f t="shared" si="256"/>
        <v>0.97142857142857142</v>
      </c>
      <c r="I830">
        <v>2</v>
      </c>
      <c r="J830" s="126">
        <f t="shared" si="257"/>
        <v>18</v>
      </c>
      <c r="K830" s="99">
        <f t="shared" si="258"/>
        <v>0.94736842105263153</v>
      </c>
      <c r="L830" s="97">
        <f>(E830+H830+K830)/3</f>
        <v>0.94626566416040092</v>
      </c>
      <c r="M830" s="119">
        <v>0</v>
      </c>
      <c r="N830">
        <v>0</v>
      </c>
      <c r="O830">
        <v>0</v>
      </c>
      <c r="P830">
        <v>0</v>
      </c>
      <c r="Q830" s="89" t="str">
        <f t="shared" si="264"/>
        <v>000</v>
      </c>
      <c r="R830" s="89">
        <v>0</v>
      </c>
      <c r="S830" s="89">
        <f t="shared" si="265"/>
        <v>0</v>
      </c>
      <c r="T830" s="89">
        <f t="shared" si="266"/>
        <v>1</v>
      </c>
      <c r="U830" s="89">
        <f t="shared" si="267"/>
        <v>0</v>
      </c>
      <c r="V830" s="89">
        <f t="shared" si="275"/>
        <v>0</v>
      </c>
      <c r="W830" s="89">
        <f t="shared" si="268"/>
        <v>0</v>
      </c>
      <c r="X830" s="89">
        <f t="shared" si="260"/>
        <v>0</v>
      </c>
      <c r="Y830">
        <v>2.9</v>
      </c>
      <c r="Z830" s="85">
        <v>58322</v>
      </c>
      <c r="AA830">
        <v>1</v>
      </c>
      <c r="AB830" s="71">
        <v>0</v>
      </c>
      <c r="AC830" s="71">
        <v>0</v>
      </c>
      <c r="AD830" s="87"/>
      <c r="AE830" s="79">
        <v>1334795</v>
      </c>
      <c r="AF830" s="67">
        <v>77855</v>
      </c>
      <c r="AG830" s="83">
        <v>0</v>
      </c>
      <c r="AH830" s="83">
        <v>0</v>
      </c>
      <c r="AI830" s="94" t="s">
        <v>246</v>
      </c>
      <c r="AJ830" s="93">
        <f t="shared" si="261"/>
        <v>2641.9459999999999</v>
      </c>
      <c r="AK830" s="117">
        <f t="shared" si="262"/>
        <v>3.3934185344550769E-2</v>
      </c>
      <c r="AL830" s="67">
        <v>198</v>
      </c>
      <c r="AM830" s="100">
        <f t="shared" si="263"/>
        <v>0.25431892620897822</v>
      </c>
    </row>
    <row r="831" spans="1:39">
      <c r="A831" s="11">
        <v>2016</v>
      </c>
      <c r="B831" s="141">
        <v>30</v>
      </c>
      <c r="C831">
        <v>6</v>
      </c>
      <c r="D831">
        <f t="shared" si="253"/>
        <v>20</v>
      </c>
      <c r="E831" s="131">
        <f t="shared" si="254"/>
        <v>0.8</v>
      </c>
      <c r="F831">
        <v>6</v>
      </c>
      <c r="G831" s="126">
        <f t="shared" si="255"/>
        <v>30</v>
      </c>
      <c r="H831" s="129">
        <f t="shared" si="256"/>
        <v>0.8571428571428571</v>
      </c>
      <c r="I831">
        <v>6</v>
      </c>
      <c r="J831" s="126">
        <f t="shared" si="257"/>
        <v>14</v>
      </c>
      <c r="K831" s="99">
        <f t="shared" si="258"/>
        <v>0.73684210526315785</v>
      </c>
      <c r="L831" s="97">
        <f>(E831+H831+K831)/3</f>
        <v>0.7979949874686717</v>
      </c>
      <c r="M831" s="119">
        <v>0</v>
      </c>
      <c r="N831">
        <v>0</v>
      </c>
      <c r="O831">
        <v>1</v>
      </c>
      <c r="P831">
        <v>1</v>
      </c>
      <c r="Q831" s="89" t="str">
        <f t="shared" si="264"/>
        <v>011</v>
      </c>
      <c r="R831" s="89">
        <v>2</v>
      </c>
      <c r="S831" s="89">
        <f t="shared" si="265"/>
        <v>0</v>
      </c>
      <c r="T831" s="89">
        <f t="shared" si="266"/>
        <v>0</v>
      </c>
      <c r="U831" s="89">
        <f t="shared" si="267"/>
        <v>0</v>
      </c>
      <c r="V831" s="89">
        <f t="shared" si="275"/>
        <v>1</v>
      </c>
      <c r="W831" s="89">
        <f t="shared" si="268"/>
        <v>0</v>
      </c>
      <c r="X831" s="89">
        <f t="shared" si="260"/>
        <v>1</v>
      </c>
      <c r="Y831">
        <v>4.5</v>
      </c>
      <c r="Z831" s="85">
        <v>61968</v>
      </c>
      <c r="AA831">
        <v>1</v>
      </c>
      <c r="AB831" s="71">
        <v>0</v>
      </c>
      <c r="AC831" s="71">
        <v>0</v>
      </c>
      <c r="AD831" s="87"/>
      <c r="AE831" s="79">
        <v>8944469</v>
      </c>
      <c r="AF831" s="67">
        <v>581122</v>
      </c>
      <c r="AG831" s="83">
        <v>0</v>
      </c>
      <c r="AH831" s="83">
        <v>0</v>
      </c>
      <c r="AI831" s="94" t="s">
        <v>247</v>
      </c>
      <c r="AJ831" s="93">
        <f t="shared" si="261"/>
        <v>31546.720000000001</v>
      </c>
      <c r="AK831" s="117">
        <f t="shared" si="262"/>
        <v>5.4285881450022541E-2</v>
      </c>
      <c r="AL831" s="67">
        <v>732</v>
      </c>
      <c r="AM831" s="100">
        <f t="shared" si="263"/>
        <v>0.12596322286886402</v>
      </c>
    </row>
    <row r="832" spans="1:39">
      <c r="A832" s="11">
        <v>2016</v>
      </c>
      <c r="B832" s="141">
        <v>31</v>
      </c>
      <c r="C832">
        <v>2</v>
      </c>
      <c r="D832">
        <f t="shared" si="253"/>
        <v>24</v>
      </c>
      <c r="E832" s="131">
        <f t="shared" si="254"/>
        <v>0.96</v>
      </c>
      <c r="F832">
        <v>1</v>
      </c>
      <c r="G832" s="126">
        <f t="shared" si="255"/>
        <v>35</v>
      </c>
      <c r="H832" s="129">
        <f t="shared" si="256"/>
        <v>1</v>
      </c>
      <c r="I832">
        <v>12</v>
      </c>
      <c r="J832" s="126">
        <f t="shared" si="257"/>
        <v>8</v>
      </c>
      <c r="K832" s="99">
        <f t="shared" si="258"/>
        <v>0.42105263157894735</v>
      </c>
      <c r="L832" s="97">
        <f>(E832+H832)/2</f>
        <v>0.98</v>
      </c>
      <c r="M832" s="119">
        <v>0</v>
      </c>
      <c r="N832">
        <v>0</v>
      </c>
      <c r="O832">
        <v>1</v>
      </c>
      <c r="P832">
        <v>1</v>
      </c>
      <c r="Q832" s="89" t="str">
        <f t="shared" si="264"/>
        <v>011</v>
      </c>
      <c r="R832" s="89">
        <v>2</v>
      </c>
      <c r="S832" s="89">
        <f t="shared" si="265"/>
        <v>0</v>
      </c>
      <c r="T832" s="89">
        <f t="shared" si="266"/>
        <v>0</v>
      </c>
      <c r="U832" s="89">
        <f t="shared" si="267"/>
        <v>0</v>
      </c>
      <c r="V832" s="89">
        <f t="shared" si="275"/>
        <v>1</v>
      </c>
      <c r="W832" s="89">
        <f t="shared" si="268"/>
        <v>0</v>
      </c>
      <c r="X832" s="89">
        <f t="shared" si="260"/>
        <v>1</v>
      </c>
      <c r="Y832">
        <v>6.5</v>
      </c>
      <c r="Z832" s="85">
        <v>38807</v>
      </c>
      <c r="AA832">
        <v>1</v>
      </c>
      <c r="AB832" s="71">
        <v>0</v>
      </c>
      <c r="AC832" s="71">
        <v>0</v>
      </c>
      <c r="AD832" s="87"/>
      <c r="AE832" s="79">
        <v>2081015</v>
      </c>
      <c r="AF832" s="67">
        <v>93297</v>
      </c>
      <c r="AG832" s="83">
        <v>0</v>
      </c>
      <c r="AH832" s="83">
        <v>0</v>
      </c>
      <c r="AI832" s="94" t="s">
        <v>248</v>
      </c>
      <c r="AJ832" s="93">
        <f t="shared" si="261"/>
        <v>5462.107</v>
      </c>
      <c r="AK832" s="117">
        <f t="shared" si="262"/>
        <v>5.8545365874572604E-2</v>
      </c>
      <c r="AL832" s="67">
        <v>1024</v>
      </c>
      <c r="AM832" s="100">
        <f t="shared" si="263"/>
        <v>1.0975701255131463</v>
      </c>
    </row>
    <row r="833" spans="1:39">
      <c r="A833" s="11">
        <v>2016</v>
      </c>
      <c r="B833" s="141">
        <v>32</v>
      </c>
      <c r="C833">
        <v>2</v>
      </c>
      <c r="D833">
        <f t="shared" si="253"/>
        <v>24</v>
      </c>
      <c r="E833" s="131">
        <f t="shared" si="254"/>
        <v>0.96</v>
      </c>
      <c r="F833">
        <v>2</v>
      </c>
      <c r="G833" s="126">
        <f t="shared" si="255"/>
        <v>34</v>
      </c>
      <c r="H833" s="129">
        <f t="shared" si="256"/>
        <v>0.97142857142857142</v>
      </c>
      <c r="I833">
        <v>2</v>
      </c>
      <c r="J833" s="126">
        <f t="shared" si="257"/>
        <v>18</v>
      </c>
      <c r="K833" s="99">
        <f t="shared" si="258"/>
        <v>0.94736842105263153</v>
      </c>
      <c r="L833" s="97">
        <f>(E833+H833+K833)/3</f>
        <v>0.95959899749373434</v>
      </c>
      <c r="M833" s="119">
        <v>0</v>
      </c>
      <c r="N833">
        <v>1</v>
      </c>
      <c r="O833">
        <v>1</v>
      </c>
      <c r="P833">
        <v>2</v>
      </c>
      <c r="Q833" s="89" t="str">
        <f t="shared" si="264"/>
        <v>112</v>
      </c>
      <c r="R833" s="89">
        <v>2</v>
      </c>
      <c r="S833" s="89">
        <f t="shared" si="265"/>
        <v>0</v>
      </c>
      <c r="T833" s="89">
        <f t="shared" si="266"/>
        <v>0</v>
      </c>
      <c r="U833" s="89">
        <v>1</v>
      </c>
      <c r="V833" s="89">
        <f t="shared" si="275"/>
        <v>0</v>
      </c>
      <c r="W833" s="89">
        <f t="shared" si="268"/>
        <v>0</v>
      </c>
      <c r="X833" s="89">
        <f t="shared" si="260"/>
        <v>1</v>
      </c>
      <c r="Y833">
        <v>4.9000000000000004</v>
      </c>
      <c r="Z833" s="85">
        <v>60534</v>
      </c>
      <c r="AA833">
        <v>1</v>
      </c>
      <c r="AB833" s="71">
        <v>0</v>
      </c>
      <c r="AC833" s="71">
        <v>0</v>
      </c>
      <c r="AD833" s="87"/>
      <c r="AE833" s="79">
        <v>19745289</v>
      </c>
      <c r="AF833" s="67">
        <v>1487998</v>
      </c>
      <c r="AG833" s="83">
        <v>0</v>
      </c>
      <c r="AH833" s="83">
        <v>0</v>
      </c>
      <c r="AI833" s="94" t="s">
        <v>249</v>
      </c>
      <c r="AJ833" s="93">
        <f t="shared" si="261"/>
        <v>81353.963000000003</v>
      </c>
      <c r="AK833" s="117">
        <f t="shared" si="262"/>
        <v>5.4673435716983493E-2</v>
      </c>
      <c r="AL833" s="67">
        <v>2182</v>
      </c>
      <c r="AM833" s="100">
        <f t="shared" si="263"/>
        <v>0.14663998204298662</v>
      </c>
    </row>
    <row r="834" spans="1:39">
      <c r="A834" s="11">
        <v>2016</v>
      </c>
      <c r="B834" s="141">
        <v>33</v>
      </c>
      <c r="C834">
        <v>1</v>
      </c>
      <c r="D834">
        <f t="shared" ref="D834:D851" si="276">25-(C834-1)</f>
        <v>25</v>
      </c>
      <c r="E834" s="131">
        <f t="shared" si="254"/>
        <v>1</v>
      </c>
      <c r="F834">
        <v>1</v>
      </c>
      <c r="G834" s="126">
        <f t="shared" si="255"/>
        <v>35</v>
      </c>
      <c r="H834" s="129">
        <f t="shared" si="256"/>
        <v>1</v>
      </c>
      <c r="I834">
        <v>1</v>
      </c>
      <c r="J834" s="126">
        <f t="shared" si="257"/>
        <v>19</v>
      </c>
      <c r="K834" s="99">
        <f t="shared" si="258"/>
        <v>1</v>
      </c>
      <c r="L834" s="97">
        <f>(E834+H834+K834)/3</f>
        <v>1</v>
      </c>
      <c r="M834" s="119">
        <v>0</v>
      </c>
      <c r="N834">
        <v>1</v>
      </c>
      <c r="O834">
        <v>0</v>
      </c>
      <c r="P834">
        <v>0</v>
      </c>
      <c r="Q834" s="89" t="str">
        <f t="shared" si="264"/>
        <v>100</v>
      </c>
      <c r="R834" s="89">
        <v>2</v>
      </c>
      <c r="S834" s="89">
        <f t="shared" si="265"/>
        <v>0</v>
      </c>
      <c r="T834" s="89">
        <f t="shared" si="266"/>
        <v>0</v>
      </c>
      <c r="U834" s="89">
        <v>1</v>
      </c>
      <c r="V834" s="89">
        <f t="shared" si="275"/>
        <v>0</v>
      </c>
      <c r="W834" s="89">
        <f t="shared" si="268"/>
        <v>0</v>
      </c>
      <c r="X834" s="89">
        <f t="shared" si="260"/>
        <v>1</v>
      </c>
      <c r="Y834">
        <v>5.6</v>
      </c>
      <c r="Z834" s="85">
        <v>42002</v>
      </c>
      <c r="AA834">
        <v>1</v>
      </c>
      <c r="AB834" s="71">
        <v>0</v>
      </c>
      <c r="AC834" s="71">
        <v>0</v>
      </c>
      <c r="AD834" s="87"/>
      <c r="AE834" s="79">
        <v>10146788</v>
      </c>
      <c r="AF834" s="67">
        <v>517904</v>
      </c>
      <c r="AG834" s="83">
        <v>0</v>
      </c>
      <c r="AH834" s="83">
        <v>0</v>
      </c>
      <c r="AI834" s="94" t="s">
        <v>250</v>
      </c>
      <c r="AJ834" s="93">
        <f t="shared" si="261"/>
        <v>26201.576000000001</v>
      </c>
      <c r="AK834" s="117">
        <f t="shared" si="262"/>
        <v>5.0591569093886124E-2</v>
      </c>
      <c r="AL834" s="67">
        <v>4566</v>
      </c>
      <c r="AM834" s="100">
        <f t="shared" si="263"/>
        <v>0.8816305724613055</v>
      </c>
    </row>
    <row r="835" spans="1:39">
      <c r="A835" s="11">
        <v>2016</v>
      </c>
      <c r="B835" s="141">
        <v>34</v>
      </c>
      <c r="C835">
        <v>2</v>
      </c>
      <c r="D835">
        <f t="shared" si="276"/>
        <v>24</v>
      </c>
      <c r="E835" s="131">
        <f t="shared" ref="E835:E851" si="277">D835/25</f>
        <v>0.96</v>
      </c>
      <c r="F835">
        <v>2</v>
      </c>
      <c r="G835" s="126">
        <f t="shared" ref="G835:G851" si="278">35-(F835-1)</f>
        <v>34</v>
      </c>
      <c r="H835" s="129">
        <f t="shared" ref="H835:H851" si="279">G835/35</f>
        <v>0.97142857142857142</v>
      </c>
      <c r="I835">
        <v>12</v>
      </c>
      <c r="J835" s="126">
        <f t="shared" ref="J835:J851" si="280">19-(I835-1)</f>
        <v>8</v>
      </c>
      <c r="K835" s="99">
        <f t="shared" ref="K835:K851" si="281">J835/19</f>
        <v>0.42105263157894735</v>
      </c>
      <c r="L835" s="97">
        <f>(E835+H835)/2</f>
        <v>0.96571428571428575</v>
      </c>
      <c r="M835" s="119">
        <v>0</v>
      </c>
      <c r="N835">
        <v>0</v>
      </c>
      <c r="O835">
        <v>0</v>
      </c>
      <c r="P835">
        <v>0</v>
      </c>
      <c r="Q835" s="89" t="str">
        <f t="shared" si="264"/>
        <v>000</v>
      </c>
      <c r="R835" s="89">
        <v>0</v>
      </c>
      <c r="S835" s="89">
        <f t="shared" si="265"/>
        <v>0</v>
      </c>
      <c r="T835" s="89">
        <f t="shared" si="266"/>
        <v>1</v>
      </c>
      <c r="U835" s="89">
        <f t="shared" si="267"/>
        <v>0</v>
      </c>
      <c r="V835" s="89">
        <f t="shared" si="275"/>
        <v>0</v>
      </c>
      <c r="W835" s="89">
        <f t="shared" si="268"/>
        <v>0</v>
      </c>
      <c r="X835" s="89">
        <f t="shared" ref="X835:X851" si="282">IF(U835+V835+W835=1,1,0)</f>
        <v>0</v>
      </c>
      <c r="Y835">
        <v>2.8</v>
      </c>
      <c r="Z835" s="85">
        <v>55038</v>
      </c>
      <c r="AA835">
        <v>1</v>
      </c>
      <c r="AB835" s="71">
        <v>0</v>
      </c>
      <c r="AC835" s="71">
        <v>0</v>
      </c>
      <c r="AD835" s="87"/>
      <c r="AE835" s="79">
        <v>757952</v>
      </c>
      <c r="AF835" s="67">
        <v>52089</v>
      </c>
      <c r="AG835" s="83">
        <v>0</v>
      </c>
      <c r="AH835" s="83">
        <v>0</v>
      </c>
      <c r="AI835" s="94" t="s">
        <v>251</v>
      </c>
      <c r="AJ835" s="93">
        <f t="shared" ref="AJ835:AJ851" si="283">AI835/1000</f>
        <v>3709.105</v>
      </c>
      <c r="AK835" s="117">
        <f t="shared" ref="AK835:AK851" si="284">AJ835/AF835</f>
        <v>7.1207068670928603E-2</v>
      </c>
      <c r="AL835" s="67">
        <v>2144</v>
      </c>
      <c r="AM835" s="100">
        <f t="shared" ref="AM835:AM851" si="285">(AL835/AF835)*100</f>
        <v>4.1160321756992833</v>
      </c>
    </row>
    <row r="836" spans="1:39">
      <c r="A836" s="11">
        <v>2016</v>
      </c>
      <c r="B836" s="141">
        <v>35</v>
      </c>
      <c r="C836">
        <v>2</v>
      </c>
      <c r="D836">
        <f t="shared" si="276"/>
        <v>24</v>
      </c>
      <c r="E836" s="131">
        <f t="shared" si="277"/>
        <v>0.96</v>
      </c>
      <c r="F836">
        <v>2</v>
      </c>
      <c r="G836" s="126">
        <f t="shared" si="278"/>
        <v>34</v>
      </c>
      <c r="H836" s="129">
        <f t="shared" si="279"/>
        <v>0.97142857142857142</v>
      </c>
      <c r="I836">
        <v>2</v>
      </c>
      <c r="J836" s="126">
        <f t="shared" si="280"/>
        <v>18</v>
      </c>
      <c r="K836" s="99">
        <f t="shared" si="281"/>
        <v>0.94736842105263153</v>
      </c>
      <c r="L836" s="97">
        <f t="shared" ref="L836:L850" si="286">(E836+H836+K836)/3</f>
        <v>0.95959899749373434</v>
      </c>
      <c r="M836" s="119">
        <v>0</v>
      </c>
      <c r="N836">
        <v>0</v>
      </c>
      <c r="O836">
        <v>0</v>
      </c>
      <c r="P836">
        <v>0</v>
      </c>
      <c r="Q836" s="89" t="str">
        <f t="shared" si="264"/>
        <v>000</v>
      </c>
      <c r="R836" s="89">
        <v>0</v>
      </c>
      <c r="S836" s="89">
        <f t="shared" si="265"/>
        <v>0</v>
      </c>
      <c r="T836" s="89">
        <f t="shared" si="266"/>
        <v>1</v>
      </c>
      <c r="U836" s="89">
        <f t="shared" si="267"/>
        <v>0</v>
      </c>
      <c r="V836" s="89">
        <f t="shared" si="275"/>
        <v>0</v>
      </c>
      <c r="W836" s="89">
        <f t="shared" si="268"/>
        <v>0</v>
      </c>
      <c r="X836" s="89">
        <f t="shared" si="282"/>
        <v>0</v>
      </c>
      <c r="Y836">
        <v>4.9000000000000004</v>
      </c>
      <c r="Z836" s="85">
        <v>44876</v>
      </c>
      <c r="AA836">
        <v>1</v>
      </c>
      <c r="AB836" s="71">
        <v>0</v>
      </c>
      <c r="AC836" s="71">
        <v>0</v>
      </c>
      <c r="AD836" s="87"/>
      <c r="AE836" s="79">
        <v>11614373</v>
      </c>
      <c r="AF836" s="67">
        <v>625715</v>
      </c>
      <c r="AG836" s="83">
        <v>8</v>
      </c>
      <c r="AH836" s="83">
        <v>8</v>
      </c>
      <c r="AI836" s="94" t="s">
        <v>252</v>
      </c>
      <c r="AJ836" s="93">
        <f t="shared" si="283"/>
        <v>28694.883000000002</v>
      </c>
      <c r="AK836" s="117">
        <f t="shared" si="284"/>
        <v>4.58593497039387E-2</v>
      </c>
      <c r="AL836" s="67">
        <v>3299</v>
      </c>
      <c r="AM836" s="100">
        <f t="shared" si="285"/>
        <v>0.52723684105383439</v>
      </c>
    </row>
    <row r="837" spans="1:39">
      <c r="A837" s="11">
        <v>2016</v>
      </c>
      <c r="B837" s="141">
        <v>36</v>
      </c>
      <c r="C837">
        <v>2</v>
      </c>
      <c r="D837">
        <f t="shared" si="276"/>
        <v>24</v>
      </c>
      <c r="E837" s="131">
        <f t="shared" si="277"/>
        <v>0.96</v>
      </c>
      <c r="F837">
        <v>3</v>
      </c>
      <c r="G837" s="126">
        <f t="shared" si="278"/>
        <v>33</v>
      </c>
      <c r="H837" s="129">
        <f t="shared" si="279"/>
        <v>0.94285714285714284</v>
      </c>
      <c r="I837">
        <v>2</v>
      </c>
      <c r="J837" s="126">
        <f t="shared" si="280"/>
        <v>18</v>
      </c>
      <c r="K837" s="99">
        <f t="shared" si="281"/>
        <v>0.94736842105263153</v>
      </c>
      <c r="L837" s="97">
        <f t="shared" si="286"/>
        <v>0.95007518796992485</v>
      </c>
      <c r="M837" s="119">
        <v>0</v>
      </c>
      <c r="N837">
        <v>0</v>
      </c>
      <c r="O837">
        <v>0</v>
      </c>
      <c r="P837">
        <v>0</v>
      </c>
      <c r="Q837" s="89" t="str">
        <f t="shared" ref="Q837:Q851" si="287">N837&amp;O837&amp;P837</f>
        <v>000</v>
      </c>
      <c r="R837" s="89">
        <v>0</v>
      </c>
      <c r="S837" s="89">
        <f t="shared" ref="S837:S851" si="288">IF(Q837="111",1,0)</f>
        <v>0</v>
      </c>
      <c r="T837" s="89">
        <f t="shared" ref="T837:T851" si="289">IF(Q837="000",1,0)</f>
        <v>1</v>
      </c>
      <c r="U837" s="89">
        <f t="shared" ref="U837:U851" si="290">IF(Q837="100""110""101",1,0)</f>
        <v>0</v>
      </c>
      <c r="V837" s="89">
        <f t="shared" ref="V837:V851" si="291">IF(Q837="011",1,0)</f>
        <v>0</v>
      </c>
      <c r="W837" s="89">
        <f t="shared" ref="W837:W851" si="292">IF(Q837="200",1,0)</f>
        <v>0</v>
      </c>
      <c r="X837" s="89">
        <f t="shared" si="282"/>
        <v>0</v>
      </c>
      <c r="Y837">
        <v>4.0999999999999996</v>
      </c>
      <c r="Z837" s="85">
        <v>45682</v>
      </c>
      <c r="AA837">
        <v>1</v>
      </c>
      <c r="AB837" s="71">
        <v>0</v>
      </c>
      <c r="AC837" s="71">
        <v>0</v>
      </c>
      <c r="AD837" s="87"/>
      <c r="AE837" s="79">
        <v>3923561</v>
      </c>
      <c r="AF837" s="67">
        <v>182937</v>
      </c>
      <c r="AG837" s="83">
        <v>12</v>
      </c>
      <c r="AH837" s="83">
        <v>12</v>
      </c>
      <c r="AI837" s="94" t="s">
        <v>253</v>
      </c>
      <c r="AJ837" s="93">
        <f t="shared" si="283"/>
        <v>8491.1869999999999</v>
      </c>
      <c r="AK837" s="117">
        <f t="shared" si="284"/>
        <v>4.6415908208836919E-2</v>
      </c>
      <c r="AL837" s="67">
        <v>2511</v>
      </c>
      <c r="AM837" s="100">
        <f t="shared" si="285"/>
        <v>1.3726036832352122</v>
      </c>
    </row>
    <row r="838" spans="1:39">
      <c r="A838" s="11">
        <v>2016</v>
      </c>
      <c r="B838" s="141">
        <v>37</v>
      </c>
      <c r="C838">
        <v>2</v>
      </c>
      <c r="D838">
        <f t="shared" si="276"/>
        <v>24</v>
      </c>
      <c r="E838" s="131">
        <f t="shared" si="277"/>
        <v>0.96</v>
      </c>
      <c r="F838">
        <v>2</v>
      </c>
      <c r="G838" s="126">
        <f t="shared" si="278"/>
        <v>34</v>
      </c>
      <c r="H838" s="129">
        <f t="shared" si="279"/>
        <v>0.97142857142857142</v>
      </c>
      <c r="I838">
        <v>2</v>
      </c>
      <c r="J838" s="126">
        <f t="shared" si="280"/>
        <v>18</v>
      </c>
      <c r="K838" s="99">
        <f t="shared" si="281"/>
        <v>0.94736842105263153</v>
      </c>
      <c r="L838" s="97">
        <f t="shared" si="286"/>
        <v>0.95959899749373434</v>
      </c>
      <c r="M838" s="119">
        <v>0</v>
      </c>
      <c r="N838">
        <v>1</v>
      </c>
      <c r="O838">
        <v>1</v>
      </c>
      <c r="P838">
        <v>1</v>
      </c>
      <c r="Q838" s="89" t="str">
        <f t="shared" si="287"/>
        <v>111</v>
      </c>
      <c r="R838" s="89">
        <v>1</v>
      </c>
      <c r="S838" s="89">
        <f t="shared" si="288"/>
        <v>1</v>
      </c>
      <c r="T838" s="89">
        <f t="shared" si="289"/>
        <v>0</v>
      </c>
      <c r="U838" s="89">
        <f t="shared" si="290"/>
        <v>0</v>
      </c>
      <c r="V838" s="89">
        <f t="shared" si="291"/>
        <v>0</v>
      </c>
      <c r="W838" s="89">
        <f t="shared" si="292"/>
        <v>0</v>
      </c>
      <c r="X838" s="89">
        <f t="shared" si="282"/>
        <v>0</v>
      </c>
      <c r="Y838">
        <v>5.0999999999999996</v>
      </c>
      <c r="Z838" s="85">
        <v>45049</v>
      </c>
      <c r="AA838">
        <v>1</v>
      </c>
      <c r="AB838" s="71">
        <v>0</v>
      </c>
      <c r="AC838" s="71">
        <v>0</v>
      </c>
      <c r="AD838" s="87"/>
      <c r="AE838" s="79">
        <v>4093465</v>
      </c>
      <c r="AF838" s="67">
        <v>226821</v>
      </c>
      <c r="AG838" s="83">
        <v>0</v>
      </c>
      <c r="AH838" s="83">
        <v>0</v>
      </c>
      <c r="AI838" s="94" t="s">
        <v>254</v>
      </c>
      <c r="AJ838" s="93">
        <f t="shared" si="283"/>
        <v>11043.311</v>
      </c>
      <c r="AK838" s="117">
        <f t="shared" si="284"/>
        <v>4.8687339355703393E-2</v>
      </c>
      <c r="AL838" s="67">
        <v>3777</v>
      </c>
      <c r="AM838" s="100">
        <f t="shared" si="285"/>
        <v>1.6651897311095534</v>
      </c>
    </row>
    <row r="839" spans="1:39">
      <c r="A839" s="11">
        <v>2016</v>
      </c>
      <c r="B839" s="141">
        <v>38</v>
      </c>
      <c r="C839">
        <v>4</v>
      </c>
      <c r="D839">
        <f t="shared" si="276"/>
        <v>22</v>
      </c>
      <c r="E839" s="131">
        <f t="shared" si="277"/>
        <v>0.88</v>
      </c>
      <c r="F839">
        <v>4</v>
      </c>
      <c r="G839" s="126">
        <f t="shared" si="278"/>
        <v>32</v>
      </c>
      <c r="H839" s="129">
        <f t="shared" si="279"/>
        <v>0.91428571428571426</v>
      </c>
      <c r="I839">
        <v>4</v>
      </c>
      <c r="J839" s="126">
        <f t="shared" si="280"/>
        <v>16</v>
      </c>
      <c r="K839" s="99">
        <f t="shared" si="281"/>
        <v>0.84210526315789469</v>
      </c>
      <c r="L839" s="97">
        <f t="shared" si="286"/>
        <v>0.87879699248120302</v>
      </c>
      <c r="M839" s="119">
        <v>0</v>
      </c>
      <c r="N839">
        <v>1</v>
      </c>
      <c r="O839">
        <v>0</v>
      </c>
      <c r="P839">
        <v>0</v>
      </c>
      <c r="Q839" s="89" t="str">
        <f t="shared" si="287"/>
        <v>100</v>
      </c>
      <c r="R839" s="89">
        <v>2</v>
      </c>
      <c r="S839" s="89">
        <f t="shared" si="288"/>
        <v>0</v>
      </c>
      <c r="T839" s="89">
        <f t="shared" si="289"/>
        <v>0</v>
      </c>
      <c r="U839" s="89">
        <v>1</v>
      </c>
      <c r="V839" s="89">
        <f t="shared" si="291"/>
        <v>0</v>
      </c>
      <c r="W839" s="89">
        <f t="shared" si="292"/>
        <v>0</v>
      </c>
      <c r="X839" s="89">
        <f t="shared" si="282"/>
        <v>1</v>
      </c>
      <c r="Y839">
        <v>4.5999999999999996</v>
      </c>
      <c r="Z839" s="85">
        <v>51275</v>
      </c>
      <c r="AA839">
        <v>1</v>
      </c>
      <c r="AB839" s="71">
        <v>0</v>
      </c>
      <c r="AC839" s="71">
        <v>0</v>
      </c>
      <c r="AD839" s="87"/>
      <c r="AE839" s="79">
        <v>12784227</v>
      </c>
      <c r="AF839" s="67">
        <v>724936</v>
      </c>
      <c r="AG839" s="83">
        <v>0</v>
      </c>
      <c r="AH839" s="83">
        <v>0</v>
      </c>
      <c r="AI839" s="94" t="s">
        <v>255</v>
      </c>
      <c r="AJ839" s="93">
        <f t="shared" si="283"/>
        <v>37394.589</v>
      </c>
      <c r="AK839" s="117">
        <f t="shared" si="284"/>
        <v>5.1583297008287628E-2</v>
      </c>
      <c r="AL839" s="67">
        <v>3461</v>
      </c>
      <c r="AM839" s="100">
        <f t="shared" si="285"/>
        <v>0.47742145513534989</v>
      </c>
    </row>
    <row r="840" spans="1:39">
      <c r="A840" s="11">
        <v>2016</v>
      </c>
      <c r="B840" s="141">
        <v>39</v>
      </c>
      <c r="C840">
        <v>3</v>
      </c>
      <c r="D840">
        <f t="shared" si="276"/>
        <v>23</v>
      </c>
      <c r="E840" s="131">
        <f t="shared" si="277"/>
        <v>0.92</v>
      </c>
      <c r="F840">
        <v>3</v>
      </c>
      <c r="G840" s="126">
        <f t="shared" si="278"/>
        <v>33</v>
      </c>
      <c r="H840" s="129">
        <f t="shared" si="279"/>
        <v>0.94285714285714284</v>
      </c>
      <c r="I840">
        <v>3</v>
      </c>
      <c r="J840" s="126">
        <f t="shared" si="280"/>
        <v>17</v>
      </c>
      <c r="K840" s="99">
        <f t="shared" si="281"/>
        <v>0.89473684210526316</v>
      </c>
      <c r="L840" s="97">
        <f t="shared" si="286"/>
        <v>0.91919799498746879</v>
      </c>
      <c r="M840" s="119">
        <v>0</v>
      </c>
      <c r="N840">
        <v>1</v>
      </c>
      <c r="O840">
        <v>1</v>
      </c>
      <c r="P840">
        <v>1</v>
      </c>
      <c r="Q840" s="89" t="str">
        <f t="shared" si="287"/>
        <v>111</v>
      </c>
      <c r="R840" s="89">
        <v>1</v>
      </c>
      <c r="S840" s="89">
        <f t="shared" si="288"/>
        <v>1</v>
      </c>
      <c r="T840" s="89">
        <f t="shared" si="289"/>
        <v>0</v>
      </c>
      <c r="U840" s="89">
        <f t="shared" si="290"/>
        <v>0</v>
      </c>
      <c r="V840" s="89">
        <f t="shared" si="291"/>
        <v>0</v>
      </c>
      <c r="W840" s="89">
        <f t="shared" si="292"/>
        <v>0</v>
      </c>
      <c r="X840" s="89">
        <f t="shared" si="282"/>
        <v>0</v>
      </c>
      <c r="Y840">
        <v>5.3</v>
      </c>
      <c r="Z840" s="85">
        <v>51576</v>
      </c>
      <c r="AA840">
        <v>1</v>
      </c>
      <c r="AB840" s="71">
        <v>0</v>
      </c>
      <c r="AC840" s="71">
        <v>0</v>
      </c>
      <c r="AD840" s="87"/>
      <c r="AE840" s="79">
        <v>1056426</v>
      </c>
      <c r="AF840" s="67">
        <v>57433</v>
      </c>
      <c r="AG840" s="83">
        <v>0</v>
      </c>
      <c r="AH840" s="83">
        <v>0</v>
      </c>
      <c r="AI840" s="94" t="s">
        <v>256</v>
      </c>
      <c r="AJ840" s="93">
        <f t="shared" si="283"/>
        <v>3265.7269999999999</v>
      </c>
      <c r="AK840" s="117">
        <f t="shared" si="284"/>
        <v>5.6861508192154332E-2</v>
      </c>
      <c r="AL840" s="67">
        <v>999999999</v>
      </c>
      <c r="AM840" s="100">
        <f t="shared" si="285"/>
        <v>1741159.262096704</v>
      </c>
    </row>
    <row r="841" spans="1:39">
      <c r="A841" s="11">
        <v>2016</v>
      </c>
      <c r="B841" s="141">
        <v>40</v>
      </c>
      <c r="C841">
        <v>2</v>
      </c>
      <c r="D841">
        <f t="shared" si="276"/>
        <v>24</v>
      </c>
      <c r="E841" s="131">
        <f t="shared" si="277"/>
        <v>0.96</v>
      </c>
      <c r="F841">
        <v>1</v>
      </c>
      <c r="G841" s="126">
        <f t="shared" si="278"/>
        <v>35</v>
      </c>
      <c r="H841" s="129">
        <f t="shared" si="279"/>
        <v>1</v>
      </c>
      <c r="I841">
        <v>1</v>
      </c>
      <c r="J841" s="126">
        <f t="shared" si="280"/>
        <v>19</v>
      </c>
      <c r="K841" s="99">
        <f t="shared" si="281"/>
        <v>1</v>
      </c>
      <c r="L841" s="97">
        <f t="shared" si="286"/>
        <v>0.98666666666666669</v>
      </c>
      <c r="M841" s="119">
        <v>0</v>
      </c>
      <c r="N841">
        <v>0</v>
      </c>
      <c r="O841">
        <v>0</v>
      </c>
      <c r="P841">
        <v>0</v>
      </c>
      <c r="Q841" s="89" t="str">
        <f t="shared" si="287"/>
        <v>000</v>
      </c>
      <c r="R841" s="89">
        <v>0</v>
      </c>
      <c r="S841" s="89">
        <f t="shared" si="288"/>
        <v>0</v>
      </c>
      <c r="T841" s="89">
        <f t="shared" si="289"/>
        <v>1</v>
      </c>
      <c r="U841" s="89">
        <f t="shared" si="290"/>
        <v>0</v>
      </c>
      <c r="V841" s="89">
        <f t="shared" si="291"/>
        <v>0</v>
      </c>
      <c r="W841" s="89">
        <f t="shared" si="292"/>
        <v>0</v>
      </c>
      <c r="X841" s="89">
        <f t="shared" si="282"/>
        <v>0</v>
      </c>
      <c r="Y841">
        <v>5.5</v>
      </c>
      <c r="Z841" s="85">
        <v>39465</v>
      </c>
      <c r="AA841">
        <v>1</v>
      </c>
      <c r="AB841" s="71">
        <v>0</v>
      </c>
      <c r="AC841" s="71">
        <v>0</v>
      </c>
      <c r="AD841" s="87"/>
      <c r="AE841" s="79">
        <v>4961119</v>
      </c>
      <c r="AF841" s="67">
        <v>209716</v>
      </c>
      <c r="AG841" s="83">
        <v>0</v>
      </c>
      <c r="AH841" s="83">
        <v>0</v>
      </c>
      <c r="AI841" s="94" t="s">
        <v>257</v>
      </c>
      <c r="AJ841" s="93">
        <f t="shared" si="283"/>
        <v>9551.0519999999997</v>
      </c>
      <c r="AK841" s="117">
        <f t="shared" si="284"/>
        <v>4.5542791203341662E-2</v>
      </c>
      <c r="AL841" s="67">
        <v>933</v>
      </c>
      <c r="AM841" s="100">
        <f t="shared" si="285"/>
        <v>0.4448873714928761</v>
      </c>
    </row>
    <row r="842" spans="1:39">
      <c r="A842" s="11">
        <v>2016</v>
      </c>
      <c r="B842" s="141">
        <v>41</v>
      </c>
      <c r="C842">
        <v>1</v>
      </c>
      <c r="D842">
        <f t="shared" si="276"/>
        <v>25</v>
      </c>
      <c r="E842" s="131">
        <f t="shared" si="277"/>
        <v>1</v>
      </c>
      <c r="F842">
        <v>1</v>
      </c>
      <c r="G842" s="126">
        <f t="shared" si="278"/>
        <v>35</v>
      </c>
      <c r="H842" s="129">
        <f t="shared" si="279"/>
        <v>1</v>
      </c>
      <c r="I842">
        <v>1</v>
      </c>
      <c r="J842" s="126">
        <f t="shared" si="280"/>
        <v>19</v>
      </c>
      <c r="K842" s="99">
        <f t="shared" si="281"/>
        <v>1</v>
      </c>
      <c r="L842" s="97">
        <f t="shared" si="286"/>
        <v>1</v>
      </c>
      <c r="M842" s="119">
        <v>0</v>
      </c>
      <c r="N842">
        <v>0</v>
      </c>
      <c r="O842">
        <v>0</v>
      </c>
      <c r="P842">
        <v>0</v>
      </c>
      <c r="Q842" s="89" t="str">
        <f t="shared" si="287"/>
        <v>000</v>
      </c>
      <c r="R842" s="89">
        <v>0</v>
      </c>
      <c r="S842" s="89">
        <f t="shared" si="288"/>
        <v>0</v>
      </c>
      <c r="T842" s="89">
        <f t="shared" si="289"/>
        <v>1</v>
      </c>
      <c r="U842" s="89">
        <f t="shared" si="290"/>
        <v>0</v>
      </c>
      <c r="V842" s="89">
        <f t="shared" si="291"/>
        <v>0</v>
      </c>
      <c r="W842" s="89">
        <f t="shared" si="292"/>
        <v>0</v>
      </c>
      <c r="X842" s="89">
        <f t="shared" si="282"/>
        <v>0</v>
      </c>
      <c r="Y842">
        <v>2.8</v>
      </c>
      <c r="Z842" s="85">
        <v>48049</v>
      </c>
      <c r="AA842">
        <v>1</v>
      </c>
      <c r="AB842" s="71">
        <v>0</v>
      </c>
      <c r="AC842" s="71">
        <v>0</v>
      </c>
      <c r="AD842" s="87"/>
      <c r="AE842" s="79">
        <v>865454</v>
      </c>
      <c r="AF842" s="67">
        <v>48139</v>
      </c>
      <c r="AG842" s="83">
        <v>8</v>
      </c>
      <c r="AH842" s="83">
        <v>8</v>
      </c>
      <c r="AI842" s="94" t="s">
        <v>258</v>
      </c>
      <c r="AJ842" s="93">
        <f t="shared" si="283"/>
        <v>1747.55</v>
      </c>
      <c r="AK842" s="117">
        <f t="shared" si="284"/>
        <v>3.6302166642431292E-2</v>
      </c>
      <c r="AL842" s="67">
        <v>3236</v>
      </c>
      <c r="AM842" s="100">
        <f t="shared" si="285"/>
        <v>6.7222002949791237</v>
      </c>
    </row>
    <row r="843" spans="1:39">
      <c r="A843" s="11">
        <v>2016</v>
      </c>
      <c r="B843" s="141">
        <v>42</v>
      </c>
      <c r="C843">
        <v>1</v>
      </c>
      <c r="D843">
        <f t="shared" si="276"/>
        <v>25</v>
      </c>
      <c r="E843" s="131">
        <f t="shared" si="277"/>
        <v>1</v>
      </c>
      <c r="F843">
        <v>1</v>
      </c>
      <c r="G843" s="126">
        <f t="shared" si="278"/>
        <v>35</v>
      </c>
      <c r="H843" s="129">
        <f t="shared" si="279"/>
        <v>1</v>
      </c>
      <c r="I843">
        <v>1</v>
      </c>
      <c r="J843" s="126">
        <f t="shared" si="280"/>
        <v>19</v>
      </c>
      <c r="K843" s="99">
        <f t="shared" si="281"/>
        <v>1</v>
      </c>
      <c r="L843" s="97">
        <f t="shared" si="286"/>
        <v>1</v>
      </c>
      <c r="M843" s="119">
        <v>0</v>
      </c>
      <c r="N843">
        <v>0</v>
      </c>
      <c r="O843">
        <v>0</v>
      </c>
      <c r="P843">
        <v>0</v>
      </c>
      <c r="Q843" s="89" t="str">
        <f t="shared" si="287"/>
        <v>000</v>
      </c>
      <c r="R843" s="89">
        <v>0</v>
      </c>
      <c r="S843" s="89">
        <f t="shared" si="288"/>
        <v>0</v>
      </c>
      <c r="T843" s="89">
        <f t="shared" si="289"/>
        <v>1</v>
      </c>
      <c r="U843" s="89">
        <f t="shared" si="290"/>
        <v>0</v>
      </c>
      <c r="V843" s="89">
        <f t="shared" si="291"/>
        <v>0</v>
      </c>
      <c r="W843" s="89">
        <f t="shared" si="292"/>
        <v>0</v>
      </c>
      <c r="X843" s="89">
        <f t="shared" si="282"/>
        <v>0</v>
      </c>
      <c r="Y843">
        <v>5.4</v>
      </c>
      <c r="Z843" s="85">
        <v>43380</v>
      </c>
      <c r="AA843">
        <v>1</v>
      </c>
      <c r="AB843" s="71">
        <v>0</v>
      </c>
      <c r="AC843" s="71">
        <v>0</v>
      </c>
      <c r="AD843" s="87"/>
      <c r="AE843" s="79">
        <v>6651194</v>
      </c>
      <c r="AF843" s="67">
        <v>328770</v>
      </c>
      <c r="AG843" s="83">
        <v>0</v>
      </c>
      <c r="AH843" s="83">
        <v>0</v>
      </c>
      <c r="AI843" s="94" t="s">
        <v>259</v>
      </c>
      <c r="AJ843" s="93">
        <f t="shared" si="283"/>
        <v>13386.169</v>
      </c>
      <c r="AK843" s="117">
        <f t="shared" si="284"/>
        <v>4.0715907777473616E-2</v>
      </c>
      <c r="AL843" s="67">
        <v>1446</v>
      </c>
      <c r="AM843" s="100">
        <f t="shared" si="285"/>
        <v>0.43982115156492374</v>
      </c>
    </row>
    <row r="844" spans="1:39">
      <c r="A844" s="11">
        <v>2016</v>
      </c>
      <c r="B844" s="141">
        <v>43</v>
      </c>
      <c r="C844">
        <v>1</v>
      </c>
      <c r="D844">
        <f t="shared" si="276"/>
        <v>25</v>
      </c>
      <c r="E844" s="131">
        <f t="shared" si="277"/>
        <v>1</v>
      </c>
      <c r="F844">
        <v>1</v>
      </c>
      <c r="G844" s="126">
        <f t="shared" si="278"/>
        <v>35</v>
      </c>
      <c r="H844" s="129">
        <f t="shared" si="279"/>
        <v>1</v>
      </c>
      <c r="I844">
        <v>1</v>
      </c>
      <c r="J844" s="126">
        <f t="shared" si="280"/>
        <v>19</v>
      </c>
      <c r="K844" s="99">
        <f t="shared" si="281"/>
        <v>1</v>
      </c>
      <c r="L844" s="97">
        <f t="shared" si="286"/>
        <v>1</v>
      </c>
      <c r="M844" s="119">
        <v>0</v>
      </c>
      <c r="N844">
        <v>0</v>
      </c>
      <c r="O844">
        <v>0</v>
      </c>
      <c r="P844">
        <v>0</v>
      </c>
      <c r="Q844" s="89" t="str">
        <f t="shared" si="287"/>
        <v>000</v>
      </c>
      <c r="R844" s="89">
        <v>0</v>
      </c>
      <c r="S844" s="89">
        <f t="shared" si="288"/>
        <v>0</v>
      </c>
      <c r="T844" s="89">
        <f t="shared" si="289"/>
        <v>1</v>
      </c>
      <c r="U844" s="89">
        <f t="shared" si="290"/>
        <v>0</v>
      </c>
      <c r="V844" s="89">
        <f t="shared" si="291"/>
        <v>0</v>
      </c>
      <c r="W844" s="89">
        <f t="shared" si="292"/>
        <v>0</v>
      </c>
      <c r="X844" s="89">
        <f t="shared" si="282"/>
        <v>0</v>
      </c>
      <c r="Y844">
        <v>4.5</v>
      </c>
      <c r="Z844" s="85">
        <v>47636</v>
      </c>
      <c r="AA844">
        <v>1</v>
      </c>
      <c r="AB844" s="71">
        <v>0</v>
      </c>
      <c r="AC844" s="71">
        <v>0</v>
      </c>
      <c r="AD844" s="87"/>
      <c r="AE844" s="79">
        <v>27862596</v>
      </c>
      <c r="AF844" s="67">
        <v>1616801</v>
      </c>
      <c r="AG844" s="83">
        <v>0</v>
      </c>
      <c r="AH844" s="83">
        <v>0</v>
      </c>
      <c r="AI844" s="94" t="s">
        <v>260</v>
      </c>
      <c r="AJ844" s="93">
        <f t="shared" si="283"/>
        <v>52132.817000000003</v>
      </c>
      <c r="AK844" s="117">
        <f t="shared" si="284"/>
        <v>3.2244424020024733E-2</v>
      </c>
      <c r="AL844" s="67">
        <v>9860</v>
      </c>
      <c r="AM844" s="100">
        <f t="shared" si="285"/>
        <v>0.60984623339545196</v>
      </c>
    </row>
    <row r="845" spans="1:39">
      <c r="A845" s="11">
        <v>2016</v>
      </c>
      <c r="B845" s="141">
        <v>44</v>
      </c>
      <c r="C845">
        <v>1</v>
      </c>
      <c r="D845">
        <f t="shared" si="276"/>
        <v>25</v>
      </c>
      <c r="E845" s="131">
        <f t="shared" si="277"/>
        <v>1</v>
      </c>
      <c r="F845">
        <v>1</v>
      </c>
      <c r="G845" s="126">
        <f t="shared" si="278"/>
        <v>35</v>
      </c>
      <c r="H845" s="129">
        <f t="shared" si="279"/>
        <v>1</v>
      </c>
      <c r="I845">
        <v>1</v>
      </c>
      <c r="J845" s="126">
        <f t="shared" si="280"/>
        <v>19</v>
      </c>
      <c r="K845" s="99">
        <f t="shared" si="281"/>
        <v>1</v>
      </c>
      <c r="L845" s="97">
        <f t="shared" si="286"/>
        <v>1</v>
      </c>
      <c r="M845" s="119">
        <v>0</v>
      </c>
      <c r="N845">
        <v>0</v>
      </c>
      <c r="O845">
        <v>0</v>
      </c>
      <c r="P845">
        <v>0</v>
      </c>
      <c r="Q845" s="89" t="str">
        <f t="shared" si="287"/>
        <v>000</v>
      </c>
      <c r="R845" s="89">
        <v>0</v>
      </c>
      <c r="S845" s="89">
        <f t="shared" si="288"/>
        <v>0</v>
      </c>
      <c r="T845" s="89">
        <f t="shared" si="289"/>
        <v>1</v>
      </c>
      <c r="U845" s="89">
        <f t="shared" si="290"/>
        <v>0</v>
      </c>
      <c r="V845" s="89">
        <f t="shared" si="291"/>
        <v>0</v>
      </c>
      <c r="W845" s="89">
        <f t="shared" si="292"/>
        <v>0</v>
      </c>
      <c r="X845" s="89">
        <f t="shared" si="282"/>
        <v>0</v>
      </c>
      <c r="Y845">
        <v>3.4</v>
      </c>
      <c r="Z845" s="85">
        <v>40744</v>
      </c>
      <c r="AA845">
        <v>1</v>
      </c>
      <c r="AB845" s="71">
        <v>0</v>
      </c>
      <c r="AC845" s="71">
        <v>0</v>
      </c>
      <c r="AD845" s="87"/>
      <c r="AE845" s="79">
        <v>3051217</v>
      </c>
      <c r="AF845" s="67">
        <v>156352</v>
      </c>
      <c r="AG845" s="83">
        <v>0</v>
      </c>
      <c r="AH845" s="83">
        <v>0</v>
      </c>
      <c r="AI845" s="94" t="s">
        <v>261</v>
      </c>
      <c r="AJ845" s="93">
        <f t="shared" si="283"/>
        <v>7082.9610000000002</v>
      </c>
      <c r="AK845" s="117">
        <f t="shared" si="284"/>
        <v>4.5301377660663118E-2</v>
      </c>
      <c r="AL845" s="67">
        <v>698</v>
      </c>
      <c r="AM845" s="100">
        <f t="shared" si="285"/>
        <v>0.4464285714285714</v>
      </c>
    </row>
    <row r="846" spans="1:39">
      <c r="A846" s="11">
        <v>2016</v>
      </c>
      <c r="B846" s="141">
        <v>45</v>
      </c>
      <c r="C846">
        <v>2</v>
      </c>
      <c r="D846">
        <f t="shared" si="276"/>
        <v>24</v>
      </c>
      <c r="E846" s="131">
        <f t="shared" si="277"/>
        <v>0.96</v>
      </c>
      <c r="F846">
        <v>1</v>
      </c>
      <c r="G846" s="126">
        <f t="shared" si="278"/>
        <v>35</v>
      </c>
      <c r="H846" s="129">
        <f t="shared" si="279"/>
        <v>1</v>
      </c>
      <c r="I846">
        <v>1</v>
      </c>
      <c r="J846" s="126">
        <f t="shared" si="280"/>
        <v>19</v>
      </c>
      <c r="K846" s="99">
        <f t="shared" si="281"/>
        <v>1</v>
      </c>
      <c r="L846" s="97">
        <f t="shared" si="286"/>
        <v>0.98666666666666669</v>
      </c>
      <c r="M846" s="119">
        <v>0</v>
      </c>
      <c r="N846">
        <v>0</v>
      </c>
      <c r="O846">
        <v>1</v>
      </c>
      <c r="P846">
        <v>1</v>
      </c>
      <c r="Q846" s="89" t="str">
        <f t="shared" si="287"/>
        <v>011</v>
      </c>
      <c r="R846" s="89">
        <v>2</v>
      </c>
      <c r="S846" s="89">
        <f t="shared" si="288"/>
        <v>0</v>
      </c>
      <c r="T846" s="89">
        <f t="shared" si="289"/>
        <v>0</v>
      </c>
      <c r="U846" s="89">
        <f t="shared" si="290"/>
        <v>0</v>
      </c>
      <c r="V846" s="89">
        <f t="shared" si="291"/>
        <v>1</v>
      </c>
      <c r="W846" s="89">
        <f t="shared" si="292"/>
        <v>0</v>
      </c>
      <c r="X846" s="89">
        <f t="shared" si="282"/>
        <v>1</v>
      </c>
      <c r="Y846">
        <v>3.4</v>
      </c>
      <c r="Z846" s="85">
        <v>50321</v>
      </c>
      <c r="AA846">
        <v>1</v>
      </c>
      <c r="AB846" s="71">
        <v>0</v>
      </c>
      <c r="AC846" s="71">
        <v>0</v>
      </c>
      <c r="AD846" s="87"/>
      <c r="AE846" s="79">
        <v>624594</v>
      </c>
      <c r="AF846" s="67">
        <v>31092</v>
      </c>
      <c r="AG846" s="83">
        <v>0</v>
      </c>
      <c r="AH846" s="83">
        <v>0</v>
      </c>
      <c r="AI846" s="94" t="s">
        <v>262</v>
      </c>
      <c r="AJ846" s="93">
        <f t="shared" si="283"/>
        <v>3085.8649999999998</v>
      </c>
      <c r="AK846" s="117">
        <f t="shared" si="284"/>
        <v>9.924948539817316E-2</v>
      </c>
      <c r="AL846" s="67">
        <v>327</v>
      </c>
      <c r="AM846" s="100">
        <f t="shared" si="285"/>
        <v>1.0517174835970668</v>
      </c>
    </row>
    <row r="847" spans="1:39">
      <c r="A847" s="11">
        <v>2016</v>
      </c>
      <c r="B847" s="141">
        <v>46</v>
      </c>
      <c r="C847">
        <v>1</v>
      </c>
      <c r="D847">
        <f t="shared" si="276"/>
        <v>25</v>
      </c>
      <c r="E847" s="131">
        <f t="shared" si="277"/>
        <v>1</v>
      </c>
      <c r="F847">
        <v>1</v>
      </c>
      <c r="G847" s="126">
        <f t="shared" si="278"/>
        <v>35</v>
      </c>
      <c r="H847" s="129">
        <f t="shared" si="279"/>
        <v>1</v>
      </c>
      <c r="I847">
        <v>1</v>
      </c>
      <c r="J847" s="126">
        <f t="shared" si="280"/>
        <v>19</v>
      </c>
      <c r="K847" s="99">
        <f t="shared" si="281"/>
        <v>1</v>
      </c>
      <c r="L847" s="97">
        <f t="shared" si="286"/>
        <v>1</v>
      </c>
      <c r="M847" s="119">
        <v>0</v>
      </c>
      <c r="N847">
        <v>1</v>
      </c>
      <c r="O847">
        <v>0</v>
      </c>
      <c r="P847">
        <v>0</v>
      </c>
      <c r="Q847" s="89" t="str">
        <f t="shared" si="287"/>
        <v>100</v>
      </c>
      <c r="R847" s="89">
        <v>2</v>
      </c>
      <c r="S847" s="89">
        <f t="shared" si="288"/>
        <v>0</v>
      </c>
      <c r="T847" s="89">
        <f t="shared" si="289"/>
        <v>0</v>
      </c>
      <c r="U847" s="89">
        <v>1</v>
      </c>
      <c r="V847" s="89">
        <f t="shared" si="291"/>
        <v>0</v>
      </c>
      <c r="W847" s="89">
        <f t="shared" si="292"/>
        <v>0</v>
      </c>
      <c r="X847" s="89">
        <f t="shared" si="282"/>
        <v>1</v>
      </c>
      <c r="Y847">
        <v>4.0999999999999996</v>
      </c>
      <c r="Z847" s="85">
        <v>53723</v>
      </c>
      <c r="AA847">
        <v>1</v>
      </c>
      <c r="AB847" s="71">
        <v>0</v>
      </c>
      <c r="AC847" s="71">
        <v>0</v>
      </c>
      <c r="AD847" s="87"/>
      <c r="AE847" s="79">
        <v>8411808</v>
      </c>
      <c r="AF847" s="67">
        <v>494349</v>
      </c>
      <c r="AG847" s="83">
        <v>0</v>
      </c>
      <c r="AH847" s="83">
        <v>0</v>
      </c>
      <c r="AI847" s="94" t="s">
        <v>263</v>
      </c>
      <c r="AJ847" s="93">
        <f t="shared" si="283"/>
        <v>21219.757000000001</v>
      </c>
      <c r="AK847" s="117">
        <f t="shared" si="284"/>
        <v>4.2924648375944931E-2</v>
      </c>
      <c r="AL847" s="67">
        <v>1490</v>
      </c>
      <c r="AM847" s="100">
        <f t="shared" si="285"/>
        <v>0.30140649622028159</v>
      </c>
    </row>
    <row r="848" spans="1:39">
      <c r="A848" s="11">
        <v>2016</v>
      </c>
      <c r="B848" s="141">
        <v>47</v>
      </c>
      <c r="C848">
        <v>2</v>
      </c>
      <c r="D848">
        <f t="shared" si="276"/>
        <v>24</v>
      </c>
      <c r="E848" s="131">
        <f t="shared" si="277"/>
        <v>0.96</v>
      </c>
      <c r="F848">
        <v>2</v>
      </c>
      <c r="G848" s="126">
        <f t="shared" si="278"/>
        <v>34</v>
      </c>
      <c r="H848" s="129">
        <f t="shared" si="279"/>
        <v>0.97142857142857142</v>
      </c>
      <c r="I848">
        <v>2</v>
      </c>
      <c r="J848" s="126">
        <f t="shared" si="280"/>
        <v>18</v>
      </c>
      <c r="K848" s="99">
        <f t="shared" si="281"/>
        <v>0.94736842105263153</v>
      </c>
      <c r="L848" s="97">
        <f t="shared" si="286"/>
        <v>0.95959899749373434</v>
      </c>
      <c r="M848" s="119">
        <v>0</v>
      </c>
      <c r="N848">
        <v>1</v>
      </c>
      <c r="O848">
        <v>1</v>
      </c>
      <c r="P848">
        <v>2</v>
      </c>
      <c r="Q848" s="89" t="str">
        <f t="shared" si="287"/>
        <v>112</v>
      </c>
      <c r="R848" s="89">
        <v>2</v>
      </c>
      <c r="S848" s="89">
        <f t="shared" si="288"/>
        <v>0</v>
      </c>
      <c r="T848" s="89">
        <f t="shared" si="289"/>
        <v>0</v>
      </c>
      <c r="U848" s="89">
        <v>1</v>
      </c>
      <c r="V848" s="89">
        <f t="shared" si="291"/>
        <v>0</v>
      </c>
      <c r="W848" s="89">
        <f t="shared" si="292"/>
        <v>0</v>
      </c>
      <c r="X848" s="89">
        <f t="shared" si="282"/>
        <v>1</v>
      </c>
      <c r="Y848">
        <v>5.8</v>
      </c>
      <c r="Z848" s="85">
        <v>53493</v>
      </c>
      <c r="AA848">
        <v>1</v>
      </c>
      <c r="AB848" s="71">
        <v>0</v>
      </c>
      <c r="AC848" s="71">
        <v>0</v>
      </c>
      <c r="AD848" s="87"/>
      <c r="AE848" s="79">
        <v>7288000</v>
      </c>
      <c r="AF848" s="67">
        <v>469739</v>
      </c>
      <c r="AG848" s="83">
        <v>0</v>
      </c>
      <c r="AH848" s="83">
        <v>0</v>
      </c>
      <c r="AI848" s="94" t="s">
        <v>264</v>
      </c>
      <c r="AJ848" s="93">
        <f t="shared" si="283"/>
        <v>22280.088</v>
      </c>
      <c r="AK848" s="117">
        <f t="shared" si="284"/>
        <v>4.7430781774559914E-2</v>
      </c>
      <c r="AL848" s="67">
        <v>6949</v>
      </c>
      <c r="AM848" s="100">
        <f t="shared" si="285"/>
        <v>1.4793321397627193</v>
      </c>
    </row>
    <row r="849" spans="1:39">
      <c r="A849" s="11">
        <v>2016</v>
      </c>
      <c r="B849" s="141">
        <v>48</v>
      </c>
      <c r="C849">
        <v>4</v>
      </c>
      <c r="D849">
        <f t="shared" si="276"/>
        <v>22</v>
      </c>
      <c r="E849" s="131">
        <f t="shared" si="277"/>
        <v>0.88</v>
      </c>
      <c r="F849">
        <v>2</v>
      </c>
      <c r="G849" s="126">
        <f t="shared" si="278"/>
        <v>34</v>
      </c>
      <c r="H849" s="129">
        <f t="shared" si="279"/>
        <v>0.97142857142857142</v>
      </c>
      <c r="I849">
        <v>3</v>
      </c>
      <c r="J849" s="126">
        <f t="shared" si="280"/>
        <v>17</v>
      </c>
      <c r="K849" s="99">
        <f t="shared" si="281"/>
        <v>0.89473684210526316</v>
      </c>
      <c r="L849" s="97">
        <f t="shared" si="286"/>
        <v>0.91538847117794486</v>
      </c>
      <c r="M849" s="119">
        <v>0</v>
      </c>
      <c r="N849">
        <v>1</v>
      </c>
      <c r="O849">
        <v>0</v>
      </c>
      <c r="P849">
        <v>0</v>
      </c>
      <c r="Q849" s="89" t="str">
        <f t="shared" si="287"/>
        <v>100</v>
      </c>
      <c r="R849" s="89">
        <v>2</v>
      </c>
      <c r="S849" s="89">
        <f t="shared" si="288"/>
        <v>0</v>
      </c>
      <c r="T849" s="89">
        <f t="shared" si="289"/>
        <v>0</v>
      </c>
      <c r="U849" s="89">
        <v>1</v>
      </c>
      <c r="V849" s="89">
        <f t="shared" si="291"/>
        <v>0</v>
      </c>
      <c r="W849" s="89">
        <f t="shared" si="292"/>
        <v>0</v>
      </c>
      <c r="X849" s="89">
        <f t="shared" si="282"/>
        <v>1</v>
      </c>
      <c r="Y849">
        <v>6.3</v>
      </c>
      <c r="Z849" s="85">
        <v>37386</v>
      </c>
      <c r="AA849">
        <v>1</v>
      </c>
      <c r="AB849" s="71">
        <v>0</v>
      </c>
      <c r="AC849" s="71">
        <v>0</v>
      </c>
      <c r="AD849" s="87"/>
      <c r="AE849" s="79">
        <v>1831102</v>
      </c>
      <c r="AF849" s="67">
        <v>73374</v>
      </c>
      <c r="AG849" s="83">
        <v>0</v>
      </c>
      <c r="AH849" s="83">
        <v>0</v>
      </c>
      <c r="AI849" s="94" t="s">
        <v>265</v>
      </c>
      <c r="AJ849" s="93">
        <f t="shared" si="283"/>
        <v>5127.97</v>
      </c>
      <c r="AK849" s="117">
        <f t="shared" si="284"/>
        <v>6.9888107504020497E-2</v>
      </c>
      <c r="AL849" s="67">
        <v>280</v>
      </c>
      <c r="AM849" s="100">
        <f t="shared" si="285"/>
        <v>0.38160656363289447</v>
      </c>
    </row>
    <row r="850" spans="1:39">
      <c r="A850" s="49">
        <v>2016</v>
      </c>
      <c r="B850" s="143">
        <v>49</v>
      </c>
      <c r="C850">
        <v>3</v>
      </c>
      <c r="D850">
        <f t="shared" si="276"/>
        <v>23</v>
      </c>
      <c r="E850" s="131">
        <f t="shared" si="277"/>
        <v>0.92</v>
      </c>
      <c r="F850">
        <v>3</v>
      </c>
      <c r="G850" s="126">
        <f t="shared" si="278"/>
        <v>33</v>
      </c>
      <c r="H850" s="129">
        <f t="shared" si="279"/>
        <v>0.94285714285714284</v>
      </c>
      <c r="I850">
        <v>3</v>
      </c>
      <c r="J850" s="126">
        <f t="shared" si="280"/>
        <v>17</v>
      </c>
      <c r="K850" s="99">
        <f t="shared" si="281"/>
        <v>0.89473684210526316</v>
      </c>
      <c r="L850" s="97">
        <f t="shared" si="286"/>
        <v>0.91919799498746879</v>
      </c>
      <c r="M850" s="119">
        <v>0</v>
      </c>
      <c r="N850">
        <v>0</v>
      </c>
      <c r="O850">
        <v>0</v>
      </c>
      <c r="P850">
        <v>0</v>
      </c>
      <c r="Q850" s="89" t="str">
        <f t="shared" si="287"/>
        <v>000</v>
      </c>
      <c r="R850" s="89">
        <v>0</v>
      </c>
      <c r="S850" s="89">
        <f t="shared" si="288"/>
        <v>0</v>
      </c>
      <c r="T850" s="89">
        <f t="shared" si="289"/>
        <v>1</v>
      </c>
      <c r="U850" s="89">
        <f t="shared" si="290"/>
        <v>0</v>
      </c>
      <c r="V850" s="89">
        <f t="shared" si="291"/>
        <v>0</v>
      </c>
      <c r="W850" s="89">
        <f t="shared" si="292"/>
        <v>0</v>
      </c>
      <c r="X850" s="89">
        <f t="shared" si="282"/>
        <v>0</v>
      </c>
      <c r="Y850">
        <v>4.5999999999999996</v>
      </c>
      <c r="Z850" s="85">
        <v>47275</v>
      </c>
      <c r="AA850">
        <v>1</v>
      </c>
      <c r="AB850" s="71">
        <v>0</v>
      </c>
      <c r="AC850" s="71">
        <v>0</v>
      </c>
      <c r="AD850" s="87"/>
      <c r="AE850" s="79">
        <v>5778708</v>
      </c>
      <c r="AF850" s="67">
        <v>309536</v>
      </c>
      <c r="AG850" s="83">
        <v>0</v>
      </c>
      <c r="AH850" s="83">
        <v>0</v>
      </c>
      <c r="AI850" s="94" t="s">
        <v>266</v>
      </c>
      <c r="AJ850" s="93">
        <f t="shared" si="283"/>
        <v>17607.733</v>
      </c>
      <c r="AK850" s="117">
        <f t="shared" si="284"/>
        <v>5.68842816344464E-2</v>
      </c>
      <c r="AL850" s="67">
        <v>4495</v>
      </c>
      <c r="AM850" s="100">
        <f t="shared" si="285"/>
        <v>1.4521735759330094</v>
      </c>
    </row>
    <row r="851" spans="1:39" s="50" customFormat="1" ht="16" thickBot="1">
      <c r="A851" s="18">
        <v>2016</v>
      </c>
      <c r="B851" s="144">
        <v>50</v>
      </c>
      <c r="C851" s="50">
        <v>1</v>
      </c>
      <c r="D851" s="50">
        <f t="shared" si="276"/>
        <v>25</v>
      </c>
      <c r="E851" s="132">
        <f t="shared" si="277"/>
        <v>1</v>
      </c>
      <c r="F851" s="50">
        <v>12</v>
      </c>
      <c r="G851" s="50">
        <f t="shared" si="278"/>
        <v>24</v>
      </c>
      <c r="H851" s="133">
        <f t="shared" si="279"/>
        <v>0.68571428571428572</v>
      </c>
      <c r="I851" s="50">
        <v>12</v>
      </c>
      <c r="J851" s="50">
        <f t="shared" si="280"/>
        <v>8</v>
      </c>
      <c r="K851" s="109">
        <f t="shared" si="281"/>
        <v>0.42105263157894735</v>
      </c>
      <c r="L851" s="110">
        <f>E851</f>
        <v>1</v>
      </c>
      <c r="M851" s="134">
        <v>0</v>
      </c>
      <c r="N851" s="50">
        <v>0</v>
      </c>
      <c r="O851" s="50">
        <v>0</v>
      </c>
      <c r="P851" s="50">
        <v>0</v>
      </c>
      <c r="Q851" s="111" t="str">
        <f t="shared" si="287"/>
        <v>000</v>
      </c>
      <c r="R851" s="111">
        <v>0</v>
      </c>
      <c r="S851" s="111">
        <f t="shared" si="288"/>
        <v>0</v>
      </c>
      <c r="T851" s="111">
        <f t="shared" si="289"/>
        <v>1</v>
      </c>
      <c r="U851" s="111">
        <f t="shared" si="290"/>
        <v>0</v>
      </c>
      <c r="V851" s="111">
        <f t="shared" si="291"/>
        <v>0</v>
      </c>
      <c r="W851" s="111">
        <f t="shared" si="292"/>
        <v>0</v>
      </c>
      <c r="X851" s="111">
        <f t="shared" si="282"/>
        <v>0</v>
      </c>
      <c r="Y851" s="50">
        <v>4.7</v>
      </c>
      <c r="Z851" s="112">
        <v>55212</v>
      </c>
      <c r="AA851" s="50">
        <v>1</v>
      </c>
      <c r="AB851" s="111">
        <v>0</v>
      </c>
      <c r="AC851" s="111">
        <v>0</v>
      </c>
      <c r="AD851" s="135"/>
      <c r="AE851" s="113">
        <v>585501</v>
      </c>
      <c r="AF851" s="114">
        <v>37858</v>
      </c>
      <c r="AG851" s="115">
        <v>0</v>
      </c>
      <c r="AH851" s="115">
        <v>0</v>
      </c>
      <c r="AI851" s="136" t="s">
        <v>267</v>
      </c>
      <c r="AJ851" s="104">
        <f t="shared" si="283"/>
        <v>1913.607</v>
      </c>
      <c r="AK851" s="137">
        <f t="shared" si="284"/>
        <v>5.0546964974377939E-2</v>
      </c>
      <c r="AL851" s="69">
        <v>511</v>
      </c>
      <c r="AM851" s="116">
        <f t="shared" si="285"/>
        <v>1.3497807596809128</v>
      </c>
    </row>
    <row r="852" spans="1:39" ht="16" thickTop="1">
      <c r="A852" s="16"/>
      <c r="B852" s="16"/>
      <c r="Q852" s="89"/>
      <c r="R852" s="89"/>
    </row>
    <row r="853" spans="1:39">
      <c r="Q853" s="89"/>
      <c r="R853" s="89"/>
    </row>
  </sheetData>
  <conditionalFormatting sqref="D1:D1048576">
    <cfRule type="cellIs" dxfId="2" priority="3" operator="lessThan">
      <formula>15</formula>
    </cfRule>
  </conditionalFormatting>
  <conditionalFormatting sqref="G1:G1048576">
    <cfRule type="cellIs" dxfId="1" priority="2" operator="lessThan">
      <formula>25</formula>
    </cfRule>
  </conditionalFormatting>
  <conditionalFormatting sqref="J1:J1048576">
    <cfRule type="cellIs" dxfId="0" priority="1" operator="lessThan">
      <formula>9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workbookViewId="0">
      <selection activeCell="A48" sqref="A48:XFD48"/>
    </sheetView>
  </sheetViews>
  <sheetFormatPr baseColWidth="10" defaultRowHeight="15" x14ac:dyDescent="0"/>
  <cols>
    <col min="1" max="1" width="14.5" bestFit="1" customWidth="1"/>
    <col min="2" max="2" width="27.5" bestFit="1" customWidth="1"/>
    <col min="3" max="3" width="22" bestFit="1" customWidth="1"/>
    <col min="4" max="4" width="7.1640625" customWidth="1"/>
    <col min="5" max="5" width="22.5" bestFit="1" customWidth="1"/>
    <col min="6" max="6" width="22.83203125" bestFit="1" customWidth="1"/>
    <col min="7" max="7" width="26.1640625" bestFit="1" customWidth="1"/>
    <col min="9" max="9" width="26.1640625" bestFit="1" customWidth="1"/>
    <col min="10" max="10" width="12.1640625" bestFit="1" customWidth="1"/>
    <col min="11" max="11" width="11.83203125" bestFit="1" customWidth="1"/>
    <col min="17" max="17" width="13.33203125" bestFit="1" customWidth="1"/>
    <col min="18" max="18" width="11.83203125" bestFit="1" customWidth="1"/>
    <col min="19" max="19" width="17.1640625" bestFit="1" customWidth="1"/>
  </cols>
  <sheetData>
    <row r="1" spans="1:20" ht="23">
      <c r="A1" s="1" t="s">
        <v>0</v>
      </c>
      <c r="B1" s="1" t="s">
        <v>54</v>
      </c>
      <c r="C1" s="1" t="s">
        <v>55</v>
      </c>
      <c r="D1" s="1" t="s">
        <v>51</v>
      </c>
      <c r="E1" s="1" t="s">
        <v>52</v>
      </c>
      <c r="F1" s="1" t="s">
        <v>53</v>
      </c>
      <c r="G1" s="1" t="s">
        <v>73</v>
      </c>
      <c r="I1" s="3" t="s">
        <v>83</v>
      </c>
      <c r="J1" s="1" t="s">
        <v>86</v>
      </c>
      <c r="K1" s="1" t="s">
        <v>87</v>
      </c>
      <c r="L1" s="1" t="s">
        <v>88</v>
      </c>
      <c r="M1" s="1" t="s">
        <v>89</v>
      </c>
      <c r="N1" s="1" t="s">
        <v>90</v>
      </c>
      <c r="O1" s="1" t="s">
        <v>91</v>
      </c>
      <c r="P1" s="1" t="s">
        <v>92</v>
      </c>
      <c r="Q1" s="1" t="s">
        <v>94</v>
      </c>
      <c r="R1" s="1" t="s">
        <v>93</v>
      </c>
      <c r="S1" s="1" t="s">
        <v>95</v>
      </c>
      <c r="T1" s="1" t="s">
        <v>96</v>
      </c>
    </row>
    <row r="2" spans="1:20">
      <c r="A2" s="2" t="s">
        <v>1</v>
      </c>
      <c r="B2" t="s">
        <v>56</v>
      </c>
      <c r="C2" t="s">
        <v>57</v>
      </c>
      <c r="D2" t="s">
        <v>69</v>
      </c>
      <c r="E2" t="s">
        <v>69</v>
      </c>
      <c r="F2" t="s">
        <v>69</v>
      </c>
      <c r="G2" s="5" t="s">
        <v>74</v>
      </c>
      <c r="I2" s="4" t="s">
        <v>76</v>
      </c>
      <c r="J2">
        <v>1</v>
      </c>
      <c r="K2">
        <v>4</v>
      </c>
      <c r="L2">
        <v>1</v>
      </c>
      <c r="M2">
        <v>2</v>
      </c>
      <c r="T2">
        <f>SUM(J2:S2)</f>
        <v>8</v>
      </c>
    </row>
    <row r="3" spans="1:20">
      <c r="A3" s="2" t="s">
        <v>2</v>
      </c>
      <c r="B3" t="s">
        <v>58</v>
      </c>
      <c r="C3" t="s">
        <v>64</v>
      </c>
      <c r="D3" t="s">
        <v>70</v>
      </c>
      <c r="E3" t="s">
        <v>72</v>
      </c>
      <c r="F3" t="s">
        <v>69</v>
      </c>
      <c r="G3" t="s">
        <v>75</v>
      </c>
      <c r="I3" t="s">
        <v>84</v>
      </c>
      <c r="T3">
        <f t="shared" ref="T3:T10" si="0">SUM(J3:S3)</f>
        <v>0</v>
      </c>
    </row>
    <row r="4" spans="1:20">
      <c r="A4" s="2" t="s">
        <v>3</v>
      </c>
      <c r="B4" t="s">
        <v>59</v>
      </c>
      <c r="C4" t="s">
        <v>59</v>
      </c>
      <c r="D4" t="s">
        <v>69</v>
      </c>
      <c r="E4" t="s">
        <v>69</v>
      </c>
      <c r="F4" t="s">
        <v>69</v>
      </c>
      <c r="G4" s="5" t="s">
        <v>74</v>
      </c>
      <c r="I4" s="8" t="s">
        <v>77</v>
      </c>
      <c r="S4">
        <v>1</v>
      </c>
      <c r="T4">
        <f t="shared" si="0"/>
        <v>1</v>
      </c>
    </row>
    <row r="5" spans="1:20">
      <c r="A5" s="2" t="s">
        <v>4</v>
      </c>
      <c r="B5" t="s">
        <v>56</v>
      </c>
      <c r="C5" t="s">
        <v>57</v>
      </c>
      <c r="D5" t="s">
        <v>69</v>
      </c>
      <c r="E5" t="s">
        <v>69</v>
      </c>
      <c r="F5" t="s">
        <v>69</v>
      </c>
      <c r="G5" s="5" t="s">
        <v>74</v>
      </c>
      <c r="I5" s="7" t="s">
        <v>80</v>
      </c>
      <c r="J5">
        <v>2</v>
      </c>
      <c r="K5">
        <v>1</v>
      </c>
      <c r="L5">
        <v>1</v>
      </c>
      <c r="M5">
        <v>3</v>
      </c>
      <c r="T5">
        <f t="shared" si="0"/>
        <v>7</v>
      </c>
    </row>
    <row r="6" spans="1:20">
      <c r="A6" s="2" t="s">
        <v>5</v>
      </c>
      <c r="B6" t="s">
        <v>60</v>
      </c>
      <c r="C6" t="s">
        <v>65</v>
      </c>
      <c r="D6" t="s">
        <v>71</v>
      </c>
      <c r="E6" t="s">
        <v>71</v>
      </c>
      <c r="F6" t="s">
        <v>71</v>
      </c>
      <c r="G6" s="4" t="s">
        <v>76</v>
      </c>
      <c r="I6" s="5" t="s">
        <v>74</v>
      </c>
      <c r="J6">
        <v>6</v>
      </c>
      <c r="K6">
        <v>2</v>
      </c>
      <c r="L6">
        <v>6</v>
      </c>
      <c r="M6">
        <v>1</v>
      </c>
      <c r="S6">
        <v>10</v>
      </c>
      <c r="T6">
        <f t="shared" si="0"/>
        <v>25</v>
      </c>
    </row>
    <row r="7" spans="1:20">
      <c r="A7" s="2" t="s">
        <v>6</v>
      </c>
      <c r="B7" t="s">
        <v>59</v>
      </c>
      <c r="C7" t="s">
        <v>59</v>
      </c>
      <c r="D7" t="s">
        <v>71</v>
      </c>
      <c r="E7" t="s">
        <v>71</v>
      </c>
      <c r="F7" t="s">
        <v>69</v>
      </c>
      <c r="G7" s="8" t="s">
        <v>77</v>
      </c>
      <c r="I7" s="9" t="s">
        <v>81</v>
      </c>
      <c r="L7">
        <v>1</v>
      </c>
      <c r="T7">
        <f t="shared" si="0"/>
        <v>1</v>
      </c>
    </row>
    <row r="8" spans="1:20">
      <c r="A8" s="2" t="s">
        <v>7</v>
      </c>
      <c r="B8" t="s">
        <v>60</v>
      </c>
      <c r="C8" t="s">
        <v>65</v>
      </c>
      <c r="D8" t="s">
        <v>71</v>
      </c>
      <c r="E8" t="s">
        <v>71</v>
      </c>
      <c r="F8" t="s">
        <v>72</v>
      </c>
      <c r="G8" s="4" t="s">
        <v>78</v>
      </c>
      <c r="I8" t="s">
        <v>85</v>
      </c>
      <c r="T8">
        <f t="shared" si="0"/>
        <v>0</v>
      </c>
    </row>
    <row r="9" spans="1:20">
      <c r="A9" s="2" t="s">
        <v>8</v>
      </c>
      <c r="B9" t="s">
        <v>61</v>
      </c>
      <c r="C9" t="s">
        <v>66</v>
      </c>
      <c r="D9" t="s">
        <v>71</v>
      </c>
      <c r="E9" t="s">
        <v>71</v>
      </c>
      <c r="F9" t="s">
        <v>71</v>
      </c>
      <c r="G9" s="4" t="s">
        <v>76</v>
      </c>
      <c r="I9" s="6" t="s">
        <v>79</v>
      </c>
      <c r="J9">
        <v>1</v>
      </c>
      <c r="K9">
        <v>2</v>
      </c>
      <c r="L9">
        <v>2</v>
      </c>
      <c r="P9">
        <v>1</v>
      </c>
      <c r="R9">
        <v>1</v>
      </c>
      <c r="T9">
        <f t="shared" si="0"/>
        <v>7</v>
      </c>
    </row>
    <row r="10" spans="1:20">
      <c r="A10" s="2" t="s">
        <v>9</v>
      </c>
      <c r="B10" t="s">
        <v>56</v>
      </c>
      <c r="C10" t="s">
        <v>66</v>
      </c>
      <c r="D10" t="s">
        <v>69</v>
      </c>
      <c r="E10" t="s">
        <v>69</v>
      </c>
      <c r="F10" t="s">
        <v>69</v>
      </c>
      <c r="G10" s="5" t="s">
        <v>74</v>
      </c>
      <c r="I10" t="s">
        <v>75</v>
      </c>
      <c r="K10">
        <v>1</v>
      </c>
      <c r="T10">
        <f t="shared" si="0"/>
        <v>1</v>
      </c>
    </row>
    <row r="11" spans="1:20">
      <c r="A11" s="2" t="s">
        <v>10</v>
      </c>
      <c r="B11" t="s">
        <v>61</v>
      </c>
      <c r="C11" t="s">
        <v>66</v>
      </c>
      <c r="D11" t="s">
        <v>69</v>
      </c>
      <c r="E11" t="s">
        <v>69</v>
      </c>
      <c r="F11" t="s">
        <v>69</v>
      </c>
      <c r="G11" s="5" t="s">
        <v>74</v>
      </c>
      <c r="T11">
        <f>SUM(T2:T10)</f>
        <v>50</v>
      </c>
    </row>
    <row r="12" spans="1:20">
      <c r="A12" s="2" t="s">
        <v>11</v>
      </c>
      <c r="B12" t="s">
        <v>56</v>
      </c>
      <c r="C12" t="s">
        <v>64</v>
      </c>
      <c r="D12" t="s">
        <v>71</v>
      </c>
      <c r="E12" t="s">
        <v>71</v>
      </c>
      <c r="F12" t="s">
        <v>71</v>
      </c>
      <c r="G12" s="4" t="s">
        <v>76</v>
      </c>
    </row>
    <row r="13" spans="1:20">
      <c r="A13" s="2" t="s">
        <v>12</v>
      </c>
      <c r="B13" t="s">
        <v>59</v>
      </c>
      <c r="C13" t="s">
        <v>59</v>
      </c>
      <c r="D13" t="s">
        <v>69</v>
      </c>
      <c r="E13" t="s">
        <v>69</v>
      </c>
      <c r="F13" t="s">
        <v>69</v>
      </c>
      <c r="G13" s="5" t="s">
        <v>74</v>
      </c>
    </row>
    <row r="14" spans="1:20">
      <c r="A14" s="2" t="s">
        <v>13</v>
      </c>
      <c r="B14" t="s">
        <v>62</v>
      </c>
      <c r="C14" t="s">
        <v>67</v>
      </c>
      <c r="D14" t="s">
        <v>69</v>
      </c>
      <c r="E14" t="s">
        <v>71</v>
      </c>
      <c r="F14" t="s">
        <v>71</v>
      </c>
      <c r="G14" s="6" t="s">
        <v>79</v>
      </c>
    </row>
    <row r="15" spans="1:20">
      <c r="A15" s="2" t="s">
        <v>14</v>
      </c>
      <c r="B15" t="s">
        <v>59</v>
      </c>
      <c r="C15" t="s">
        <v>59</v>
      </c>
      <c r="D15" t="s">
        <v>69</v>
      </c>
      <c r="E15" t="s">
        <v>69</v>
      </c>
      <c r="F15" t="s">
        <v>69</v>
      </c>
      <c r="G15" s="5" t="s">
        <v>74</v>
      </c>
    </row>
    <row r="16" spans="1:20">
      <c r="A16" s="2" t="s">
        <v>15</v>
      </c>
      <c r="B16" t="s">
        <v>59</v>
      </c>
      <c r="C16" t="s">
        <v>59</v>
      </c>
      <c r="D16" t="s">
        <v>69</v>
      </c>
      <c r="E16" t="s">
        <v>69</v>
      </c>
      <c r="F16" t="s">
        <v>69</v>
      </c>
      <c r="G16" s="5" t="s">
        <v>74</v>
      </c>
    </row>
    <row r="17" spans="1:7">
      <c r="A17" s="2" t="s">
        <v>16</v>
      </c>
      <c r="B17" t="s">
        <v>59</v>
      </c>
      <c r="C17" t="s">
        <v>59</v>
      </c>
      <c r="D17" t="s">
        <v>69</v>
      </c>
      <c r="E17" t="s">
        <v>69</v>
      </c>
      <c r="F17" t="s">
        <v>69</v>
      </c>
      <c r="G17" s="5" t="s">
        <v>74</v>
      </c>
    </row>
    <row r="18" spans="1:7">
      <c r="A18" s="2" t="s">
        <v>17</v>
      </c>
      <c r="B18" t="s">
        <v>59</v>
      </c>
      <c r="C18" t="s">
        <v>59</v>
      </c>
      <c r="D18" t="s">
        <v>69</v>
      </c>
      <c r="E18" t="s">
        <v>69</v>
      </c>
      <c r="F18" t="s">
        <v>69</v>
      </c>
      <c r="G18" s="5" t="s">
        <v>74</v>
      </c>
    </row>
    <row r="19" spans="1:7">
      <c r="A19" s="2" t="s">
        <v>18</v>
      </c>
      <c r="B19" t="s">
        <v>60</v>
      </c>
      <c r="C19" t="s">
        <v>65</v>
      </c>
      <c r="D19" t="s">
        <v>71</v>
      </c>
      <c r="E19" t="s">
        <v>69</v>
      </c>
      <c r="F19" t="s">
        <v>69</v>
      </c>
      <c r="G19" s="7" t="s">
        <v>80</v>
      </c>
    </row>
    <row r="20" spans="1:7">
      <c r="A20" s="2" t="s">
        <v>19</v>
      </c>
      <c r="B20" t="s">
        <v>58</v>
      </c>
      <c r="C20" t="s">
        <v>57</v>
      </c>
      <c r="D20" t="s">
        <v>69</v>
      </c>
      <c r="E20" t="s">
        <v>71</v>
      </c>
      <c r="F20" t="s">
        <v>69</v>
      </c>
      <c r="G20" s="9" t="s">
        <v>81</v>
      </c>
    </row>
    <row r="21" spans="1:7">
      <c r="A21" s="2" t="s">
        <v>20</v>
      </c>
      <c r="B21" t="s">
        <v>61</v>
      </c>
      <c r="C21" t="s">
        <v>66</v>
      </c>
      <c r="D21" t="s">
        <v>69</v>
      </c>
      <c r="E21" t="s">
        <v>71</v>
      </c>
      <c r="F21" t="s">
        <v>71</v>
      </c>
      <c r="G21" s="6" t="s">
        <v>79</v>
      </c>
    </row>
    <row r="22" spans="1:7">
      <c r="A22" s="2" t="s">
        <v>21</v>
      </c>
      <c r="B22" t="s">
        <v>56</v>
      </c>
      <c r="C22" t="s">
        <v>64</v>
      </c>
      <c r="D22" t="s">
        <v>69</v>
      </c>
      <c r="E22" t="s">
        <v>71</v>
      </c>
      <c r="F22" t="s">
        <v>71</v>
      </c>
      <c r="G22" s="6" t="s">
        <v>79</v>
      </c>
    </row>
    <row r="23" spans="1:7">
      <c r="A23" s="2" t="s">
        <v>22</v>
      </c>
      <c r="B23" t="s">
        <v>56</v>
      </c>
      <c r="C23" t="s">
        <v>65</v>
      </c>
      <c r="D23" t="s">
        <v>69</v>
      </c>
      <c r="E23" t="s">
        <v>69</v>
      </c>
      <c r="F23" t="s">
        <v>69</v>
      </c>
      <c r="G23" s="5" t="s">
        <v>74</v>
      </c>
    </row>
    <row r="24" spans="1:7">
      <c r="A24" s="2" t="s">
        <v>23</v>
      </c>
      <c r="B24" t="s">
        <v>56</v>
      </c>
      <c r="C24" t="s">
        <v>64</v>
      </c>
      <c r="D24" t="s">
        <v>71</v>
      </c>
      <c r="E24" t="s">
        <v>69</v>
      </c>
      <c r="F24" t="s">
        <v>69</v>
      </c>
      <c r="G24" s="7" t="s">
        <v>80</v>
      </c>
    </row>
    <row r="25" spans="1:7">
      <c r="A25" s="2" t="s">
        <v>24</v>
      </c>
      <c r="B25" t="s">
        <v>58</v>
      </c>
      <c r="C25" t="s">
        <v>57</v>
      </c>
      <c r="D25" t="s">
        <v>69</v>
      </c>
      <c r="E25" t="s">
        <v>69</v>
      </c>
      <c r="F25" t="s">
        <v>69</v>
      </c>
      <c r="G25" s="5" t="s">
        <v>74</v>
      </c>
    </row>
    <row r="26" spans="1:7">
      <c r="A26" s="2" t="s">
        <v>25</v>
      </c>
      <c r="B26" t="s">
        <v>61</v>
      </c>
      <c r="C26" t="s">
        <v>66</v>
      </c>
      <c r="D26" t="s">
        <v>69</v>
      </c>
      <c r="E26" t="s">
        <v>69</v>
      </c>
      <c r="F26" t="s">
        <v>69</v>
      </c>
      <c r="G26" s="5" t="s">
        <v>74</v>
      </c>
    </row>
    <row r="27" spans="1:7">
      <c r="A27" s="2" t="s">
        <v>26</v>
      </c>
      <c r="B27" t="s">
        <v>56</v>
      </c>
      <c r="C27" t="s">
        <v>57</v>
      </c>
      <c r="D27" t="s">
        <v>71</v>
      </c>
      <c r="E27" t="s">
        <v>69</v>
      </c>
      <c r="F27" t="s">
        <v>69</v>
      </c>
      <c r="G27" s="7" t="s">
        <v>80</v>
      </c>
    </row>
    <row r="28" spans="1:7">
      <c r="A28" s="2" t="s">
        <v>27</v>
      </c>
      <c r="B28" t="s">
        <v>59</v>
      </c>
      <c r="C28" t="s">
        <v>59</v>
      </c>
      <c r="D28" t="s">
        <v>69</v>
      </c>
      <c r="E28">
        <v>0</v>
      </c>
      <c r="F28" t="s">
        <v>69</v>
      </c>
      <c r="G28" s="5" t="s">
        <v>82</v>
      </c>
    </row>
    <row r="29" spans="1:7">
      <c r="A29" s="2" t="s">
        <v>28</v>
      </c>
      <c r="B29" t="s">
        <v>58</v>
      </c>
      <c r="C29" t="s">
        <v>57</v>
      </c>
      <c r="D29" t="s">
        <v>69</v>
      </c>
      <c r="E29" t="s">
        <v>71</v>
      </c>
      <c r="F29" t="s">
        <v>71</v>
      </c>
      <c r="G29" s="6" t="s">
        <v>79</v>
      </c>
    </row>
    <row r="30" spans="1:7">
      <c r="A30" s="2" t="s">
        <v>29</v>
      </c>
      <c r="B30" t="s">
        <v>56</v>
      </c>
      <c r="C30" t="s">
        <v>57</v>
      </c>
      <c r="D30" t="s">
        <v>69</v>
      </c>
      <c r="E30" t="s">
        <v>69</v>
      </c>
      <c r="F30" t="s">
        <v>69</v>
      </c>
      <c r="G30" s="5" t="s">
        <v>74</v>
      </c>
    </row>
    <row r="31" spans="1:7">
      <c r="A31" s="2" t="s">
        <v>30</v>
      </c>
      <c r="B31" t="s">
        <v>63</v>
      </c>
      <c r="C31" t="s">
        <v>68</v>
      </c>
      <c r="D31" t="s">
        <v>69</v>
      </c>
      <c r="E31" t="s">
        <v>71</v>
      </c>
      <c r="F31" t="s">
        <v>71</v>
      </c>
      <c r="G31" s="6" t="s">
        <v>79</v>
      </c>
    </row>
    <row r="32" spans="1:7">
      <c r="A32" s="2" t="s">
        <v>31</v>
      </c>
      <c r="B32" t="s">
        <v>56</v>
      </c>
      <c r="C32" t="s">
        <v>57</v>
      </c>
      <c r="D32" t="s">
        <v>69</v>
      </c>
      <c r="E32" t="s">
        <v>71</v>
      </c>
      <c r="F32" t="s">
        <v>71</v>
      </c>
      <c r="G32" s="6" t="s">
        <v>79</v>
      </c>
    </row>
    <row r="33" spans="1:7">
      <c r="A33" s="2" t="s">
        <v>32</v>
      </c>
      <c r="B33" t="s">
        <v>56</v>
      </c>
      <c r="C33" t="s">
        <v>64</v>
      </c>
      <c r="D33" t="s">
        <v>71</v>
      </c>
      <c r="E33" t="s">
        <v>71</v>
      </c>
      <c r="F33" t="s">
        <v>72</v>
      </c>
      <c r="G33" s="4" t="s">
        <v>78</v>
      </c>
    </row>
    <row r="34" spans="1:7">
      <c r="A34" s="2" t="s">
        <v>33</v>
      </c>
      <c r="B34" t="s">
        <v>61</v>
      </c>
      <c r="C34" t="s">
        <v>66</v>
      </c>
      <c r="D34" t="s">
        <v>71</v>
      </c>
      <c r="E34" t="s">
        <v>69</v>
      </c>
      <c r="F34" t="s">
        <v>69</v>
      </c>
      <c r="G34" s="7" t="s">
        <v>80</v>
      </c>
    </row>
    <row r="35" spans="1:7">
      <c r="A35" s="2" t="s">
        <v>34</v>
      </c>
      <c r="B35" t="s">
        <v>59</v>
      </c>
      <c r="C35" t="s">
        <v>59</v>
      </c>
      <c r="D35" t="s">
        <v>69</v>
      </c>
      <c r="E35" t="s">
        <v>69</v>
      </c>
      <c r="F35" t="s">
        <v>69</v>
      </c>
      <c r="G35" s="5" t="s">
        <v>74</v>
      </c>
    </row>
    <row r="36" spans="1:7">
      <c r="A36" s="2" t="s">
        <v>35</v>
      </c>
      <c r="B36" t="s">
        <v>56</v>
      </c>
      <c r="C36" t="s">
        <v>64</v>
      </c>
      <c r="D36" t="s">
        <v>69</v>
      </c>
      <c r="E36" t="s">
        <v>69</v>
      </c>
      <c r="F36" t="s">
        <v>69</v>
      </c>
      <c r="G36" s="5" t="s">
        <v>74</v>
      </c>
    </row>
    <row r="37" spans="1:7">
      <c r="A37" s="2" t="s">
        <v>36</v>
      </c>
      <c r="B37" t="s">
        <v>58</v>
      </c>
      <c r="C37" t="s">
        <v>57</v>
      </c>
      <c r="D37" t="s">
        <v>69</v>
      </c>
      <c r="E37" t="s">
        <v>69</v>
      </c>
      <c r="F37" t="s">
        <v>69</v>
      </c>
      <c r="G37" s="5" t="s">
        <v>74</v>
      </c>
    </row>
    <row r="38" spans="1:7">
      <c r="A38" s="2" t="s">
        <v>37</v>
      </c>
      <c r="B38" t="s">
        <v>56</v>
      </c>
      <c r="C38" t="s">
        <v>64</v>
      </c>
      <c r="D38" t="s">
        <v>71</v>
      </c>
      <c r="E38" t="s">
        <v>71</v>
      </c>
      <c r="F38" t="s">
        <v>71</v>
      </c>
      <c r="G38" s="4" t="s">
        <v>76</v>
      </c>
    </row>
    <row r="39" spans="1:7">
      <c r="A39" s="2" t="s">
        <v>38</v>
      </c>
      <c r="B39" t="s">
        <v>60</v>
      </c>
      <c r="C39" t="s">
        <v>65</v>
      </c>
      <c r="D39" t="s">
        <v>71</v>
      </c>
      <c r="E39" t="s">
        <v>69</v>
      </c>
      <c r="F39" t="s">
        <v>69</v>
      </c>
      <c r="G39" s="7" t="s">
        <v>80</v>
      </c>
    </row>
    <row r="40" spans="1:7">
      <c r="A40" s="2" t="s">
        <v>39</v>
      </c>
      <c r="B40" t="s">
        <v>58</v>
      </c>
      <c r="C40" t="s">
        <v>57</v>
      </c>
      <c r="D40" t="s">
        <v>71</v>
      </c>
      <c r="E40" t="s">
        <v>71</v>
      </c>
      <c r="F40" t="s">
        <v>71</v>
      </c>
      <c r="G40" s="4" t="s">
        <v>76</v>
      </c>
    </row>
    <row r="41" spans="1:7">
      <c r="A41" s="2" t="s">
        <v>40</v>
      </c>
      <c r="B41" t="s">
        <v>61</v>
      </c>
      <c r="C41" t="s">
        <v>64</v>
      </c>
      <c r="D41" t="s">
        <v>69</v>
      </c>
      <c r="E41" t="s">
        <v>69</v>
      </c>
      <c r="F41" t="s">
        <v>69</v>
      </c>
      <c r="G41" s="5" t="s">
        <v>74</v>
      </c>
    </row>
    <row r="42" spans="1:7">
      <c r="A42" s="2" t="s">
        <v>41</v>
      </c>
      <c r="B42" t="s">
        <v>59</v>
      </c>
      <c r="C42" t="s">
        <v>59</v>
      </c>
      <c r="D42" t="s">
        <v>69</v>
      </c>
      <c r="E42" t="s">
        <v>69</v>
      </c>
      <c r="F42" t="s">
        <v>69</v>
      </c>
      <c r="G42" s="5" t="s">
        <v>74</v>
      </c>
    </row>
    <row r="43" spans="1:7">
      <c r="A43" s="2" t="s">
        <v>42</v>
      </c>
      <c r="B43" t="s">
        <v>61</v>
      </c>
      <c r="C43" t="s">
        <v>66</v>
      </c>
      <c r="D43" t="s">
        <v>69</v>
      </c>
      <c r="E43" t="s">
        <v>69</v>
      </c>
      <c r="F43" t="s">
        <v>69</v>
      </c>
      <c r="G43" s="5" t="s">
        <v>74</v>
      </c>
    </row>
    <row r="44" spans="1:7">
      <c r="A44" s="2" t="s">
        <v>43</v>
      </c>
      <c r="B44" t="s">
        <v>61</v>
      </c>
      <c r="C44" t="s">
        <v>66</v>
      </c>
      <c r="D44" t="s">
        <v>69</v>
      </c>
      <c r="E44" t="s">
        <v>69</v>
      </c>
      <c r="F44" t="s">
        <v>69</v>
      </c>
      <c r="G44" s="5" t="s">
        <v>74</v>
      </c>
    </row>
    <row r="45" spans="1:7">
      <c r="A45" s="2" t="s">
        <v>44</v>
      </c>
      <c r="B45" t="s">
        <v>61</v>
      </c>
      <c r="C45" t="s">
        <v>66</v>
      </c>
      <c r="D45" t="s">
        <v>69</v>
      </c>
      <c r="E45" t="s">
        <v>69</v>
      </c>
      <c r="F45" t="s">
        <v>69</v>
      </c>
      <c r="G45" s="5" t="s">
        <v>74</v>
      </c>
    </row>
    <row r="46" spans="1:7">
      <c r="A46" s="2" t="s">
        <v>45</v>
      </c>
      <c r="B46" t="s">
        <v>61</v>
      </c>
      <c r="C46" t="s">
        <v>64</v>
      </c>
      <c r="D46" t="s">
        <v>69</v>
      </c>
      <c r="E46" t="s">
        <v>71</v>
      </c>
      <c r="F46" t="s">
        <v>71</v>
      </c>
      <c r="G46" s="6" t="s">
        <v>79</v>
      </c>
    </row>
    <row r="47" spans="1:7">
      <c r="A47" s="2" t="s">
        <v>46</v>
      </c>
      <c r="B47" t="s">
        <v>61</v>
      </c>
      <c r="C47" t="s">
        <v>66</v>
      </c>
      <c r="D47" t="s">
        <v>71</v>
      </c>
      <c r="E47" t="s">
        <v>69</v>
      </c>
      <c r="F47" t="s">
        <v>69</v>
      </c>
      <c r="G47" s="7" t="s">
        <v>80</v>
      </c>
    </row>
    <row r="48" spans="1:7">
      <c r="A48" s="2" t="s">
        <v>47</v>
      </c>
      <c r="B48" t="s">
        <v>56</v>
      </c>
      <c r="C48" t="s">
        <v>64</v>
      </c>
      <c r="D48" t="s">
        <v>71</v>
      </c>
      <c r="E48" t="s">
        <v>71</v>
      </c>
      <c r="F48" t="s">
        <v>72</v>
      </c>
      <c r="G48" s="4" t="s">
        <v>78</v>
      </c>
    </row>
    <row r="49" spans="1:7">
      <c r="A49" s="2" t="s">
        <v>48</v>
      </c>
      <c r="B49" t="s">
        <v>58</v>
      </c>
      <c r="C49" t="s">
        <v>65</v>
      </c>
      <c r="D49" t="s">
        <v>71</v>
      </c>
      <c r="E49" t="s">
        <v>69</v>
      </c>
      <c r="F49" t="s">
        <v>69</v>
      </c>
      <c r="G49" s="7" t="s">
        <v>80</v>
      </c>
    </row>
    <row r="50" spans="1:7">
      <c r="A50" s="2" t="s">
        <v>49</v>
      </c>
      <c r="B50" t="s">
        <v>58</v>
      </c>
      <c r="C50" t="s">
        <v>57</v>
      </c>
      <c r="D50" t="s">
        <v>69</v>
      </c>
      <c r="E50" t="s">
        <v>69</v>
      </c>
      <c r="F50" t="s">
        <v>69</v>
      </c>
      <c r="G50" s="5" t="s">
        <v>74</v>
      </c>
    </row>
    <row r="51" spans="1:7">
      <c r="A51" s="2" t="s">
        <v>50</v>
      </c>
      <c r="B51" t="s">
        <v>59</v>
      </c>
      <c r="C51" t="s">
        <v>59</v>
      </c>
      <c r="D51" t="s">
        <v>69</v>
      </c>
      <c r="E51" t="s">
        <v>69</v>
      </c>
      <c r="F51" t="s">
        <v>69</v>
      </c>
      <c r="G51" s="5" t="s">
        <v>74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2"/>
  <sheetViews>
    <sheetView workbookViewId="0">
      <selection activeCell="B3" sqref="B3"/>
    </sheetView>
  </sheetViews>
  <sheetFormatPr baseColWidth="10" defaultRowHeight="15" x14ac:dyDescent="0"/>
  <cols>
    <col min="1" max="1" width="14.1640625" bestFit="1" customWidth="1"/>
  </cols>
  <sheetData>
    <row r="1" spans="1:49">
      <c r="A1">
        <v>2004</v>
      </c>
      <c r="F1">
        <v>2005</v>
      </c>
      <c r="K1">
        <v>2006</v>
      </c>
      <c r="P1">
        <v>2007</v>
      </c>
      <c r="U1">
        <v>2008</v>
      </c>
      <c r="Z1">
        <v>2009</v>
      </c>
      <c r="AE1">
        <v>2010</v>
      </c>
      <c r="AJ1">
        <v>2011</v>
      </c>
      <c r="AO1">
        <v>2012</v>
      </c>
      <c r="AT1">
        <v>2013</v>
      </c>
    </row>
    <row r="2" spans="1:49">
      <c r="A2" t="s">
        <v>0</v>
      </c>
      <c r="B2" t="s">
        <v>107</v>
      </c>
      <c r="C2" t="s">
        <v>106</v>
      </c>
      <c r="D2" t="s">
        <v>108</v>
      </c>
      <c r="F2" t="s">
        <v>0</v>
      </c>
      <c r="G2" t="s">
        <v>107</v>
      </c>
      <c r="H2" t="s">
        <v>106</v>
      </c>
      <c r="I2" t="s">
        <v>108</v>
      </c>
      <c r="K2" t="s">
        <v>0</v>
      </c>
      <c r="L2" t="s">
        <v>107</v>
      </c>
      <c r="M2" t="s">
        <v>106</v>
      </c>
      <c r="N2" t="s">
        <v>108</v>
      </c>
      <c r="P2" t="s">
        <v>0</v>
      </c>
      <c r="Q2" t="s">
        <v>107</v>
      </c>
      <c r="R2" t="s">
        <v>106</v>
      </c>
      <c r="S2" t="s">
        <v>108</v>
      </c>
      <c r="U2" t="s">
        <v>0</v>
      </c>
      <c r="V2" t="s">
        <v>107</v>
      </c>
      <c r="W2" t="s">
        <v>106</v>
      </c>
      <c r="X2" t="s">
        <v>108</v>
      </c>
      <c r="Z2" t="s">
        <v>0</v>
      </c>
      <c r="AA2" t="s">
        <v>107</v>
      </c>
      <c r="AB2" t="s">
        <v>106</v>
      </c>
      <c r="AC2" t="s">
        <v>108</v>
      </c>
      <c r="AE2" t="s">
        <v>0</v>
      </c>
      <c r="AF2" t="s">
        <v>107</v>
      </c>
      <c r="AG2" t="s">
        <v>106</v>
      </c>
      <c r="AH2" t="s">
        <v>108</v>
      </c>
      <c r="AJ2" t="s">
        <v>0</v>
      </c>
      <c r="AK2" t="s">
        <v>107</v>
      </c>
      <c r="AL2" t="s">
        <v>106</v>
      </c>
      <c r="AM2" t="s">
        <v>108</v>
      </c>
      <c r="AO2" t="s">
        <v>0</v>
      </c>
      <c r="AP2" t="s">
        <v>107</v>
      </c>
      <c r="AQ2" t="s">
        <v>106</v>
      </c>
      <c r="AR2" t="s">
        <v>108</v>
      </c>
      <c r="AT2" t="s">
        <v>0</v>
      </c>
      <c r="AU2" t="s">
        <v>107</v>
      </c>
      <c r="AV2" t="s">
        <v>106</v>
      </c>
      <c r="AW2" t="s">
        <v>108</v>
      </c>
    </row>
    <row r="3" spans="1:49">
      <c r="A3" s="24" t="s">
        <v>1</v>
      </c>
      <c r="B3" s="25" t="s">
        <v>57</v>
      </c>
      <c r="C3" s="26" t="s">
        <v>60</v>
      </c>
      <c r="D3" s="27" t="s">
        <v>57</v>
      </c>
      <c r="F3" s="24" t="s">
        <v>1</v>
      </c>
      <c r="G3" s="37" t="s">
        <v>57</v>
      </c>
      <c r="H3" s="26" t="s">
        <v>58</v>
      </c>
      <c r="I3" s="38" t="s">
        <v>57</v>
      </c>
      <c r="K3" s="24" t="s">
        <v>1</v>
      </c>
      <c r="L3" s="37" t="s">
        <v>57</v>
      </c>
      <c r="M3" s="26" t="s">
        <v>58</v>
      </c>
      <c r="N3" s="38" t="s">
        <v>57</v>
      </c>
      <c r="P3" s="24" t="s">
        <v>1</v>
      </c>
      <c r="Q3" s="43" t="s">
        <v>57</v>
      </c>
      <c r="R3" s="44" t="s">
        <v>58</v>
      </c>
      <c r="S3" s="14" t="s">
        <v>57</v>
      </c>
      <c r="U3" s="51" t="s">
        <v>1</v>
      </c>
      <c r="V3" s="44" t="s">
        <v>57</v>
      </c>
      <c r="W3" s="45" t="s">
        <v>58</v>
      </c>
      <c r="X3" s="44" t="s">
        <v>66</v>
      </c>
      <c r="Z3" s="55" t="s">
        <v>1</v>
      </c>
      <c r="AA3" s="56" t="s">
        <v>57</v>
      </c>
      <c r="AB3" s="57" t="s">
        <v>58</v>
      </c>
      <c r="AC3" s="60" t="s">
        <v>57</v>
      </c>
      <c r="AE3" s="65" t="s">
        <v>1</v>
      </c>
      <c r="AF3" s="65" t="s">
        <v>57</v>
      </c>
      <c r="AG3" s="65" t="s">
        <v>58</v>
      </c>
      <c r="AH3" s="65" t="s">
        <v>64</v>
      </c>
    </row>
    <row r="4" spans="1:49">
      <c r="A4" s="28" t="s">
        <v>2</v>
      </c>
      <c r="B4" s="29" t="s">
        <v>57</v>
      </c>
      <c r="C4" s="30" t="s">
        <v>58</v>
      </c>
      <c r="D4" s="31" t="s">
        <v>57</v>
      </c>
      <c r="F4" s="28" t="s">
        <v>2</v>
      </c>
      <c r="G4" s="39" t="s">
        <v>57</v>
      </c>
      <c r="H4" s="30" t="s">
        <v>58</v>
      </c>
      <c r="I4" s="38" t="s">
        <v>57</v>
      </c>
      <c r="K4" s="28" t="s">
        <v>2</v>
      </c>
      <c r="L4" s="39" t="s">
        <v>57</v>
      </c>
      <c r="M4" s="30" t="s">
        <v>58</v>
      </c>
      <c r="N4" s="38" t="s">
        <v>57</v>
      </c>
      <c r="P4" s="28" t="s">
        <v>2</v>
      </c>
      <c r="Q4" s="45" t="s">
        <v>64</v>
      </c>
      <c r="R4" s="44" t="s">
        <v>58</v>
      </c>
      <c r="S4" s="14" t="s">
        <v>149</v>
      </c>
      <c r="U4" s="51" t="s">
        <v>2</v>
      </c>
      <c r="V4" s="44" t="s">
        <v>64</v>
      </c>
      <c r="W4" s="45" t="s">
        <v>58</v>
      </c>
      <c r="X4" s="44" t="s">
        <v>57</v>
      </c>
      <c r="Z4" s="55" t="s">
        <v>2</v>
      </c>
      <c r="AA4" s="58" t="s">
        <v>64</v>
      </c>
      <c r="AB4" s="57" t="s">
        <v>119</v>
      </c>
      <c r="AC4" s="60" t="s">
        <v>57</v>
      </c>
      <c r="AE4" s="65" t="s">
        <v>2</v>
      </c>
      <c r="AF4" s="65" t="s">
        <v>64</v>
      </c>
      <c r="AG4" s="65" t="s">
        <v>119</v>
      </c>
      <c r="AH4" s="65" t="s">
        <v>64</v>
      </c>
    </row>
    <row r="5" spans="1:49">
      <c r="A5" s="28" t="s">
        <v>3</v>
      </c>
      <c r="B5" s="29" t="s">
        <v>57</v>
      </c>
      <c r="C5" s="30" t="s">
        <v>149</v>
      </c>
      <c r="D5" s="32" t="s">
        <v>149</v>
      </c>
      <c r="F5" s="28" t="s">
        <v>3</v>
      </c>
      <c r="G5" s="39" t="s">
        <v>57</v>
      </c>
      <c r="H5" s="30" t="s">
        <v>152</v>
      </c>
      <c r="I5" s="38" t="s">
        <v>149</v>
      </c>
      <c r="K5" s="28" t="s">
        <v>3</v>
      </c>
      <c r="L5" s="39" t="s">
        <v>57</v>
      </c>
      <c r="M5" s="30" t="s">
        <v>60</v>
      </c>
      <c r="N5" s="38" t="s">
        <v>149</v>
      </c>
      <c r="P5" s="28" t="s">
        <v>3</v>
      </c>
      <c r="Q5" s="45" t="s">
        <v>57</v>
      </c>
      <c r="R5" s="44" t="s">
        <v>60</v>
      </c>
      <c r="S5" s="14" t="s">
        <v>149</v>
      </c>
      <c r="U5" s="51" t="s">
        <v>3</v>
      </c>
      <c r="V5" s="44" t="s">
        <v>57</v>
      </c>
      <c r="W5" s="45" t="s">
        <v>60</v>
      </c>
      <c r="X5" s="14" t="s">
        <v>149</v>
      </c>
      <c r="Z5" s="55" t="s">
        <v>3</v>
      </c>
      <c r="AA5" s="61" t="s">
        <v>65</v>
      </c>
      <c r="AB5" s="57" t="s">
        <v>119</v>
      </c>
      <c r="AC5" s="62" t="s">
        <v>149</v>
      </c>
      <c r="AE5" s="65" t="s">
        <v>3</v>
      </c>
      <c r="AF5" s="65" t="s">
        <v>65</v>
      </c>
      <c r="AG5" s="65" t="s">
        <v>119</v>
      </c>
      <c r="AH5" s="65" t="s">
        <v>149</v>
      </c>
    </row>
    <row r="6" spans="1:49">
      <c r="A6" s="28" t="s">
        <v>4</v>
      </c>
      <c r="B6" s="25" t="s">
        <v>57</v>
      </c>
      <c r="C6" s="30" t="s">
        <v>58</v>
      </c>
      <c r="D6" s="32" t="s">
        <v>149</v>
      </c>
      <c r="F6" s="28" t="s">
        <v>4</v>
      </c>
      <c r="G6" s="37" t="s">
        <v>57</v>
      </c>
      <c r="H6" s="30" t="s">
        <v>58</v>
      </c>
      <c r="I6" s="38" t="s">
        <v>149</v>
      </c>
      <c r="K6" s="28" t="s">
        <v>4</v>
      </c>
      <c r="L6" s="37" t="s">
        <v>57</v>
      </c>
      <c r="M6" s="30" t="s">
        <v>58</v>
      </c>
      <c r="N6" s="38" t="s">
        <v>149</v>
      </c>
      <c r="P6" s="28" t="s">
        <v>4</v>
      </c>
      <c r="Q6" s="45" t="s">
        <v>57</v>
      </c>
      <c r="R6" s="44" t="s">
        <v>58</v>
      </c>
      <c r="S6" s="14" t="s">
        <v>149</v>
      </c>
      <c r="U6" s="51" t="s">
        <v>4</v>
      </c>
      <c r="V6" s="44" t="s">
        <v>57</v>
      </c>
      <c r="W6" s="45" t="s">
        <v>58</v>
      </c>
      <c r="X6" s="14" t="s">
        <v>149</v>
      </c>
      <c r="Z6" s="55" t="s">
        <v>4</v>
      </c>
      <c r="AA6" s="58" t="s">
        <v>57</v>
      </c>
      <c r="AB6" s="57" t="s">
        <v>58</v>
      </c>
      <c r="AC6" s="62" t="s">
        <v>149</v>
      </c>
      <c r="AE6" s="65" t="s">
        <v>4</v>
      </c>
      <c r="AF6" s="65" t="s">
        <v>57</v>
      </c>
      <c r="AG6" s="65" t="s">
        <v>58</v>
      </c>
      <c r="AH6" s="29" t="s">
        <v>151</v>
      </c>
    </row>
    <row r="7" spans="1:49">
      <c r="A7" s="28" t="s">
        <v>5</v>
      </c>
      <c r="B7" s="29" t="s">
        <v>117</v>
      </c>
      <c r="C7" s="30" t="s">
        <v>120</v>
      </c>
      <c r="D7" s="31" t="s">
        <v>68</v>
      </c>
      <c r="F7" s="28" t="s">
        <v>5</v>
      </c>
      <c r="G7" s="39" t="s">
        <v>117</v>
      </c>
      <c r="H7" s="30" t="s">
        <v>63</v>
      </c>
      <c r="I7" s="38" t="s">
        <v>117</v>
      </c>
      <c r="K7" s="28" t="s">
        <v>5</v>
      </c>
      <c r="L7" s="39" t="s">
        <v>116</v>
      </c>
      <c r="M7" s="30" t="s">
        <v>119</v>
      </c>
      <c r="N7" s="38" t="s">
        <v>116</v>
      </c>
      <c r="P7" s="28" t="s">
        <v>5</v>
      </c>
      <c r="Q7" s="45" t="s">
        <v>116</v>
      </c>
      <c r="R7" s="44" t="s">
        <v>119</v>
      </c>
      <c r="S7" s="14" t="s">
        <v>116</v>
      </c>
      <c r="U7" s="51" t="s">
        <v>5</v>
      </c>
      <c r="V7" s="44" t="s">
        <v>116</v>
      </c>
      <c r="W7" s="45" t="s">
        <v>119</v>
      </c>
      <c r="X7" s="14" t="s">
        <v>116</v>
      </c>
      <c r="Z7" s="55" t="s">
        <v>5</v>
      </c>
      <c r="AA7" s="58" t="s">
        <v>68</v>
      </c>
      <c r="AB7" s="57" t="s">
        <v>121</v>
      </c>
      <c r="AC7" s="60" t="s">
        <v>67</v>
      </c>
      <c r="AE7" s="65" t="s">
        <v>5</v>
      </c>
      <c r="AF7" s="65" t="s">
        <v>117</v>
      </c>
      <c r="AG7" s="65" t="s">
        <v>121</v>
      </c>
      <c r="AH7" s="65" t="s">
        <v>68</v>
      </c>
    </row>
    <row r="8" spans="1:49">
      <c r="A8" s="28" t="s">
        <v>6</v>
      </c>
      <c r="B8" s="25" t="s">
        <v>65</v>
      </c>
      <c r="C8" s="30" t="s">
        <v>149</v>
      </c>
      <c r="D8" s="31" t="s">
        <v>149</v>
      </c>
      <c r="F8" s="28" t="s">
        <v>6</v>
      </c>
      <c r="G8" s="37" t="s">
        <v>65</v>
      </c>
      <c r="H8" s="30" t="s">
        <v>149</v>
      </c>
      <c r="I8" s="38" t="s">
        <v>149</v>
      </c>
      <c r="K8" s="28" t="s">
        <v>6</v>
      </c>
      <c r="L8" s="37" t="s">
        <v>65</v>
      </c>
      <c r="M8" s="30" t="s">
        <v>149</v>
      </c>
      <c r="N8" s="38" t="s">
        <v>149</v>
      </c>
      <c r="P8" s="28" t="s">
        <v>6</v>
      </c>
      <c r="Q8" s="45" t="s">
        <v>57</v>
      </c>
      <c r="R8" s="44" t="s">
        <v>149</v>
      </c>
      <c r="S8" s="14" t="s">
        <v>149</v>
      </c>
      <c r="U8" s="51" t="s">
        <v>6</v>
      </c>
      <c r="V8" s="44" t="s">
        <v>57</v>
      </c>
      <c r="W8" s="29" t="s">
        <v>151</v>
      </c>
      <c r="X8" s="14" t="s">
        <v>149</v>
      </c>
      <c r="Z8" s="55" t="s">
        <v>6</v>
      </c>
      <c r="AA8" s="61" t="s">
        <v>57</v>
      </c>
      <c r="AB8" s="57" t="s">
        <v>58</v>
      </c>
      <c r="AC8" s="62" t="s">
        <v>149</v>
      </c>
      <c r="AE8" s="65" t="s">
        <v>6</v>
      </c>
      <c r="AF8" s="65" t="s">
        <v>57</v>
      </c>
      <c r="AG8" s="65" t="s">
        <v>58</v>
      </c>
      <c r="AH8" s="65" t="s">
        <v>149</v>
      </c>
    </row>
    <row r="9" spans="1:49">
      <c r="A9" s="28" t="s">
        <v>7</v>
      </c>
      <c r="B9" s="25" t="s">
        <v>57</v>
      </c>
      <c r="C9" s="30" t="s">
        <v>60</v>
      </c>
      <c r="D9" s="32" t="s">
        <v>57</v>
      </c>
      <c r="F9" s="28" t="s">
        <v>7</v>
      </c>
      <c r="G9" s="37" t="s">
        <v>57</v>
      </c>
      <c r="H9" s="30" t="s">
        <v>152</v>
      </c>
      <c r="I9" s="38" t="s">
        <v>57</v>
      </c>
      <c r="K9" s="28" t="s">
        <v>7</v>
      </c>
      <c r="L9" s="37" t="s">
        <v>57</v>
      </c>
      <c r="M9" s="30" t="s">
        <v>60</v>
      </c>
      <c r="N9" s="38" t="s">
        <v>57</v>
      </c>
      <c r="P9" s="28" t="s">
        <v>7</v>
      </c>
      <c r="Q9" s="45" t="s">
        <v>57</v>
      </c>
      <c r="R9" s="44" t="s">
        <v>60</v>
      </c>
      <c r="S9" s="14" t="s">
        <v>66</v>
      </c>
      <c r="U9" s="51" t="s">
        <v>7</v>
      </c>
      <c r="V9" s="44" t="s">
        <v>57</v>
      </c>
      <c r="W9" s="45" t="s">
        <v>60</v>
      </c>
      <c r="X9" s="14" t="s">
        <v>57</v>
      </c>
      <c r="Z9" s="55" t="s">
        <v>7</v>
      </c>
      <c r="AA9" s="58" t="s">
        <v>57</v>
      </c>
      <c r="AB9" s="57" t="s">
        <v>60</v>
      </c>
      <c r="AC9" s="60" t="s">
        <v>57</v>
      </c>
      <c r="AE9" s="65" t="s">
        <v>7</v>
      </c>
      <c r="AF9" s="65" t="s">
        <v>57</v>
      </c>
      <c r="AG9" s="65" t="s">
        <v>60</v>
      </c>
      <c r="AH9" s="65" t="s">
        <v>57</v>
      </c>
    </row>
    <row r="10" spans="1:49">
      <c r="A10" s="28" t="s">
        <v>8</v>
      </c>
      <c r="B10" s="25" t="s">
        <v>66</v>
      </c>
      <c r="C10" s="30" t="s">
        <v>61</v>
      </c>
      <c r="D10" s="32" t="s">
        <v>66</v>
      </c>
      <c r="F10" s="28" t="s">
        <v>8</v>
      </c>
      <c r="G10" s="37" t="s">
        <v>66</v>
      </c>
      <c r="H10" s="30" t="s">
        <v>61</v>
      </c>
      <c r="I10" s="38" t="s">
        <v>66</v>
      </c>
      <c r="K10" s="28" t="s">
        <v>8</v>
      </c>
      <c r="L10" s="37" t="s">
        <v>66</v>
      </c>
      <c r="M10" s="30" t="s">
        <v>61</v>
      </c>
      <c r="N10" s="38" t="s">
        <v>66</v>
      </c>
      <c r="P10" s="28" t="s">
        <v>8</v>
      </c>
      <c r="Q10" s="45" t="s">
        <v>66</v>
      </c>
      <c r="R10" s="44" t="s">
        <v>61</v>
      </c>
      <c r="S10" s="14" t="s">
        <v>66</v>
      </c>
      <c r="U10" s="51" t="s">
        <v>8</v>
      </c>
      <c r="V10" s="44" t="s">
        <v>66</v>
      </c>
      <c r="W10" s="45" t="s">
        <v>61</v>
      </c>
      <c r="X10" s="14" t="s">
        <v>66</v>
      </c>
      <c r="Z10" s="55" t="s">
        <v>8</v>
      </c>
      <c r="AA10" s="58" t="s">
        <v>66</v>
      </c>
      <c r="AB10" s="57" t="s">
        <v>61</v>
      </c>
      <c r="AC10" s="60" t="s">
        <v>66</v>
      </c>
      <c r="AE10" s="65" t="s">
        <v>8</v>
      </c>
      <c r="AF10" s="65" t="s">
        <v>66</v>
      </c>
      <c r="AG10" s="65" t="s">
        <v>61</v>
      </c>
      <c r="AH10" s="65" t="s">
        <v>66</v>
      </c>
    </row>
    <row r="11" spans="1:49">
      <c r="A11" s="28" t="s">
        <v>9</v>
      </c>
      <c r="B11" s="25" t="s">
        <v>64</v>
      </c>
      <c r="C11" s="30" t="s">
        <v>58</v>
      </c>
      <c r="D11" s="32" t="s">
        <v>57</v>
      </c>
      <c r="F11" s="28" t="s">
        <v>9</v>
      </c>
      <c r="G11" s="37" t="s">
        <v>66</v>
      </c>
      <c r="H11" s="30" t="s">
        <v>56</v>
      </c>
      <c r="I11" s="38" t="s">
        <v>64</v>
      </c>
      <c r="K11" s="28" t="s">
        <v>9</v>
      </c>
      <c r="L11" s="37" t="s">
        <v>66</v>
      </c>
      <c r="M11" s="30" t="s">
        <v>56</v>
      </c>
      <c r="N11" s="38" t="s">
        <v>64</v>
      </c>
      <c r="P11" s="28" t="s">
        <v>9</v>
      </c>
      <c r="Q11" s="45" t="s">
        <v>66</v>
      </c>
      <c r="R11" s="44" t="s">
        <v>56</v>
      </c>
      <c r="S11" s="14" t="s">
        <v>64</v>
      </c>
      <c r="U11" s="51" t="s">
        <v>9</v>
      </c>
      <c r="V11" s="44" t="s">
        <v>66</v>
      </c>
      <c r="W11" s="45" t="s">
        <v>56</v>
      </c>
      <c r="X11" s="14" t="s">
        <v>64</v>
      </c>
      <c r="Z11" s="55" t="s">
        <v>9</v>
      </c>
      <c r="AA11" s="58" t="s">
        <v>66</v>
      </c>
      <c r="AB11" s="57" t="s">
        <v>56</v>
      </c>
      <c r="AC11" s="60" t="s">
        <v>64</v>
      </c>
      <c r="AE11" s="65" t="s">
        <v>9</v>
      </c>
      <c r="AF11" s="65" t="s">
        <v>66</v>
      </c>
      <c r="AG11" s="65" t="s">
        <v>56</v>
      </c>
      <c r="AH11" s="65" t="s">
        <v>66</v>
      </c>
    </row>
    <row r="12" spans="1:49">
      <c r="A12" s="28" t="s">
        <v>10</v>
      </c>
      <c r="B12" s="25" t="s">
        <v>66</v>
      </c>
      <c r="C12" s="30" t="s">
        <v>61</v>
      </c>
      <c r="D12" s="32" t="s">
        <v>66</v>
      </c>
      <c r="F12" s="28" t="s">
        <v>10</v>
      </c>
      <c r="G12" s="37" t="s">
        <v>66</v>
      </c>
      <c r="H12" s="30" t="s">
        <v>61</v>
      </c>
      <c r="I12" s="38" t="s">
        <v>66</v>
      </c>
      <c r="K12" s="28" t="s">
        <v>10</v>
      </c>
      <c r="L12" s="37" t="s">
        <v>66</v>
      </c>
      <c r="M12" s="30" t="s">
        <v>61</v>
      </c>
      <c r="N12" s="38" t="s">
        <v>66</v>
      </c>
      <c r="P12" s="28" t="s">
        <v>10</v>
      </c>
      <c r="Q12" s="45" t="s">
        <v>66</v>
      </c>
      <c r="R12" s="44" t="s">
        <v>61</v>
      </c>
      <c r="S12" s="14" t="s">
        <v>66</v>
      </c>
      <c r="U12" s="51" t="s">
        <v>10</v>
      </c>
      <c r="V12" s="44" t="s">
        <v>66</v>
      </c>
      <c r="W12" s="45" t="s">
        <v>61</v>
      </c>
      <c r="X12" s="14" t="s">
        <v>66</v>
      </c>
      <c r="Z12" s="55" t="s">
        <v>10</v>
      </c>
      <c r="AA12" s="58" t="s">
        <v>66</v>
      </c>
      <c r="AB12" s="57" t="s">
        <v>61</v>
      </c>
      <c r="AC12" s="60" t="s">
        <v>66</v>
      </c>
      <c r="AE12" s="65" t="s">
        <v>10</v>
      </c>
      <c r="AF12" s="65" t="s">
        <v>66</v>
      </c>
      <c r="AG12" s="65" t="s">
        <v>61</v>
      </c>
      <c r="AH12" s="65" t="s">
        <v>66</v>
      </c>
    </row>
    <row r="13" spans="1:49">
      <c r="A13" s="28" t="s">
        <v>11</v>
      </c>
      <c r="B13" s="25" t="s">
        <v>65</v>
      </c>
      <c r="C13" s="30" t="s">
        <v>60</v>
      </c>
      <c r="D13" s="32" t="s">
        <v>65</v>
      </c>
      <c r="F13" s="28" t="s">
        <v>11</v>
      </c>
      <c r="G13" s="37" t="s">
        <v>65</v>
      </c>
      <c r="H13" s="30" t="s">
        <v>58</v>
      </c>
      <c r="I13" s="38" t="s">
        <v>150</v>
      </c>
      <c r="K13" s="28" t="s">
        <v>11</v>
      </c>
      <c r="L13" s="39" t="s">
        <v>57</v>
      </c>
      <c r="M13" s="30" t="s">
        <v>58</v>
      </c>
      <c r="N13" s="38" t="s">
        <v>57</v>
      </c>
      <c r="P13" s="28" t="s">
        <v>11</v>
      </c>
      <c r="Q13" s="45" t="s">
        <v>57</v>
      </c>
      <c r="R13" s="44" t="s">
        <v>58</v>
      </c>
      <c r="S13" s="14" t="s">
        <v>57</v>
      </c>
      <c r="U13" s="51" t="s">
        <v>11</v>
      </c>
      <c r="V13" s="44" t="s">
        <v>57</v>
      </c>
      <c r="W13" s="45" t="s">
        <v>58</v>
      </c>
      <c r="X13" s="14" t="s">
        <v>57</v>
      </c>
      <c r="Z13" s="55" t="s">
        <v>11</v>
      </c>
      <c r="AA13" s="58" t="s">
        <v>57</v>
      </c>
      <c r="AB13" s="57" t="s">
        <v>58</v>
      </c>
      <c r="AC13" s="60" t="s">
        <v>57</v>
      </c>
      <c r="AE13" s="65" t="s">
        <v>11</v>
      </c>
      <c r="AF13" s="65" t="s">
        <v>57</v>
      </c>
      <c r="AG13" s="65" t="s">
        <v>58</v>
      </c>
      <c r="AH13" s="65" t="s">
        <v>64</v>
      </c>
    </row>
    <row r="14" spans="1:49">
      <c r="A14" s="28" t="s">
        <v>12</v>
      </c>
      <c r="B14" s="25" t="s">
        <v>65</v>
      </c>
      <c r="C14" s="30" t="s">
        <v>58</v>
      </c>
      <c r="D14" s="32" t="s">
        <v>149</v>
      </c>
      <c r="F14" s="28" t="s">
        <v>12</v>
      </c>
      <c r="G14" s="37" t="s">
        <v>65</v>
      </c>
      <c r="H14" s="30" t="s">
        <v>153</v>
      </c>
      <c r="I14" s="38" t="s">
        <v>149</v>
      </c>
      <c r="K14" s="28" t="s">
        <v>12</v>
      </c>
      <c r="L14" s="37" t="s">
        <v>65</v>
      </c>
      <c r="M14" s="30" t="s">
        <v>58</v>
      </c>
      <c r="N14" s="38" t="s">
        <v>149</v>
      </c>
      <c r="P14" s="28" t="s">
        <v>12</v>
      </c>
      <c r="Q14" s="45" t="s">
        <v>57</v>
      </c>
      <c r="R14" s="44" t="s">
        <v>58</v>
      </c>
      <c r="S14" s="14" t="s">
        <v>149</v>
      </c>
      <c r="U14" s="51" t="s">
        <v>12</v>
      </c>
      <c r="V14" s="44" t="s">
        <v>57</v>
      </c>
      <c r="W14" s="45" t="s">
        <v>58</v>
      </c>
      <c r="X14" s="14" t="s">
        <v>149</v>
      </c>
      <c r="Z14" s="55" t="s">
        <v>12</v>
      </c>
      <c r="AA14" s="61" t="s">
        <v>57</v>
      </c>
      <c r="AB14" s="57" t="s">
        <v>58</v>
      </c>
      <c r="AC14" s="62" t="s">
        <v>149</v>
      </c>
      <c r="AE14" s="65" t="s">
        <v>12</v>
      </c>
      <c r="AF14" s="65" t="s">
        <v>64</v>
      </c>
      <c r="AG14" s="65" t="s">
        <v>58</v>
      </c>
      <c r="AH14" s="65" t="s">
        <v>149</v>
      </c>
    </row>
    <row r="15" spans="1:49">
      <c r="A15" s="28" t="s">
        <v>13</v>
      </c>
      <c r="B15" s="25" t="s">
        <v>57</v>
      </c>
      <c r="C15" s="30" t="s">
        <v>60</v>
      </c>
      <c r="D15" s="31" t="s">
        <v>57</v>
      </c>
      <c r="F15" s="28" t="s">
        <v>13</v>
      </c>
      <c r="G15" s="37" t="s">
        <v>57</v>
      </c>
      <c r="H15" s="30" t="s">
        <v>60</v>
      </c>
      <c r="I15" s="38" t="s">
        <v>57</v>
      </c>
      <c r="K15" s="28" t="s">
        <v>13</v>
      </c>
      <c r="L15" s="37" t="s">
        <v>57</v>
      </c>
      <c r="M15" s="30" t="s">
        <v>60</v>
      </c>
      <c r="N15" s="38" t="s">
        <v>65</v>
      </c>
      <c r="P15" s="28" t="s">
        <v>13</v>
      </c>
      <c r="Q15" s="45" t="s">
        <v>57</v>
      </c>
      <c r="R15" s="44" t="s">
        <v>60</v>
      </c>
      <c r="S15" s="14" t="s">
        <v>57</v>
      </c>
      <c r="U15" s="51" t="s">
        <v>13</v>
      </c>
      <c r="V15" s="44" t="s">
        <v>57</v>
      </c>
      <c r="W15" s="45" t="s">
        <v>60</v>
      </c>
      <c r="X15" s="14" t="s">
        <v>65</v>
      </c>
      <c r="Z15" s="55" t="s">
        <v>13</v>
      </c>
      <c r="AA15" s="58" t="s">
        <v>116</v>
      </c>
      <c r="AB15" s="57" t="s">
        <v>63</v>
      </c>
      <c r="AC15" s="60" t="s">
        <v>117</v>
      </c>
      <c r="AE15" s="65" t="s">
        <v>13</v>
      </c>
      <c r="AF15" s="65" t="s">
        <v>116</v>
      </c>
      <c r="AG15" s="65" t="s">
        <v>63</v>
      </c>
      <c r="AH15" s="65" t="s">
        <v>117</v>
      </c>
    </row>
    <row r="16" spans="1:49">
      <c r="A16" s="28" t="s">
        <v>14</v>
      </c>
      <c r="B16" s="29" t="s">
        <v>57</v>
      </c>
      <c r="C16" s="30" t="s">
        <v>56</v>
      </c>
      <c r="D16" s="32" t="s">
        <v>149</v>
      </c>
      <c r="F16" s="28" t="s">
        <v>14</v>
      </c>
      <c r="G16" s="39" t="s">
        <v>64</v>
      </c>
      <c r="H16" s="30" t="s">
        <v>56</v>
      </c>
      <c r="I16" s="38" t="s">
        <v>66</v>
      </c>
      <c r="K16" s="28" t="s">
        <v>14</v>
      </c>
      <c r="L16" s="39" t="s">
        <v>64</v>
      </c>
      <c r="M16" s="30" t="s">
        <v>56</v>
      </c>
      <c r="N16" s="38" t="s">
        <v>149</v>
      </c>
      <c r="P16" s="28" t="s">
        <v>14</v>
      </c>
      <c r="Q16" s="45" t="s">
        <v>64</v>
      </c>
      <c r="R16" s="44" t="s">
        <v>56</v>
      </c>
      <c r="S16" s="14" t="s">
        <v>149</v>
      </c>
      <c r="U16" s="51" t="s">
        <v>14</v>
      </c>
      <c r="V16" s="44" t="s">
        <v>66</v>
      </c>
      <c r="W16" s="45" t="s">
        <v>56</v>
      </c>
      <c r="X16" s="14" t="s">
        <v>149</v>
      </c>
      <c r="Z16" s="55" t="s">
        <v>14</v>
      </c>
      <c r="AA16" s="61" t="s">
        <v>66</v>
      </c>
      <c r="AB16" s="57" t="s">
        <v>56</v>
      </c>
      <c r="AC16" s="62" t="s">
        <v>149</v>
      </c>
      <c r="AE16" s="65" t="s">
        <v>14</v>
      </c>
      <c r="AF16" s="65" t="s">
        <v>66</v>
      </c>
      <c r="AG16" s="65" t="s">
        <v>56</v>
      </c>
      <c r="AH16" s="65" t="s">
        <v>149</v>
      </c>
    </row>
    <row r="17" spans="1:34">
      <c r="A17" s="28" t="s">
        <v>15</v>
      </c>
      <c r="B17" s="25" t="s">
        <v>64</v>
      </c>
      <c r="C17" s="30" t="s">
        <v>56</v>
      </c>
      <c r="D17" s="31" t="s">
        <v>150</v>
      </c>
      <c r="F17" s="28" t="s">
        <v>15</v>
      </c>
      <c r="G17" s="37" t="s">
        <v>64</v>
      </c>
      <c r="H17" s="30" t="s">
        <v>56</v>
      </c>
      <c r="I17" s="38" t="s">
        <v>149</v>
      </c>
      <c r="K17" s="28" t="s">
        <v>15</v>
      </c>
      <c r="L17" s="37" t="s">
        <v>64</v>
      </c>
      <c r="M17" s="30" t="s">
        <v>56</v>
      </c>
      <c r="N17" s="38" t="s">
        <v>149</v>
      </c>
      <c r="P17" s="28" t="s">
        <v>15</v>
      </c>
      <c r="Q17" s="45" t="s">
        <v>64</v>
      </c>
      <c r="R17" s="44" t="s">
        <v>56</v>
      </c>
      <c r="S17" s="14" t="s">
        <v>64</v>
      </c>
      <c r="U17" s="51" t="s">
        <v>15</v>
      </c>
      <c r="V17" s="44" t="s">
        <v>66</v>
      </c>
      <c r="W17" s="45" t="s">
        <v>56</v>
      </c>
      <c r="X17" s="14" t="s">
        <v>64</v>
      </c>
      <c r="Z17" s="55" t="s">
        <v>15</v>
      </c>
      <c r="AA17" s="61" t="s">
        <v>66</v>
      </c>
      <c r="AB17" s="57" t="s">
        <v>56</v>
      </c>
      <c r="AC17" s="60" t="s">
        <v>64</v>
      </c>
      <c r="AE17" s="65" t="s">
        <v>15</v>
      </c>
      <c r="AF17" s="65" t="s">
        <v>66</v>
      </c>
      <c r="AG17" s="65" t="s">
        <v>56</v>
      </c>
      <c r="AH17" s="65" t="s">
        <v>66</v>
      </c>
    </row>
    <row r="18" spans="1:34">
      <c r="A18" s="28" t="s">
        <v>16</v>
      </c>
      <c r="B18" s="25" t="s">
        <v>64</v>
      </c>
      <c r="C18" s="30" t="s">
        <v>56</v>
      </c>
      <c r="D18" s="32" t="s">
        <v>149</v>
      </c>
      <c r="F18" s="28" t="s">
        <v>16</v>
      </c>
      <c r="G18" s="37" t="s">
        <v>64</v>
      </c>
      <c r="H18" s="30" t="s">
        <v>56</v>
      </c>
      <c r="I18" s="38" t="s">
        <v>149</v>
      </c>
      <c r="K18" s="28" t="s">
        <v>16</v>
      </c>
      <c r="L18" s="37" t="s">
        <v>64</v>
      </c>
      <c r="M18" s="30" t="s">
        <v>56</v>
      </c>
      <c r="N18" s="38" t="s">
        <v>149</v>
      </c>
      <c r="P18" s="28" t="s">
        <v>16</v>
      </c>
      <c r="Q18" s="45" t="s">
        <v>64</v>
      </c>
      <c r="R18" s="44" t="s">
        <v>56</v>
      </c>
      <c r="S18" s="14" t="s">
        <v>149</v>
      </c>
      <c r="U18" s="51" t="s">
        <v>16</v>
      </c>
      <c r="V18" s="44" t="s">
        <v>64</v>
      </c>
      <c r="W18" s="45" t="s">
        <v>56</v>
      </c>
      <c r="X18" s="14" t="s">
        <v>149</v>
      </c>
      <c r="Z18" s="55" t="s">
        <v>16</v>
      </c>
      <c r="AA18" s="58" t="s">
        <v>64</v>
      </c>
      <c r="AB18" s="57" t="s">
        <v>56</v>
      </c>
      <c r="AC18" s="62" t="s">
        <v>149</v>
      </c>
      <c r="AE18" s="65" t="s">
        <v>16</v>
      </c>
      <c r="AF18" s="65" t="s">
        <v>64</v>
      </c>
      <c r="AG18" s="65" t="s">
        <v>56</v>
      </c>
      <c r="AH18" s="65" t="s">
        <v>149</v>
      </c>
    </row>
    <row r="19" spans="1:34">
      <c r="A19" s="28" t="s">
        <v>17</v>
      </c>
      <c r="B19" s="25" t="s">
        <v>65</v>
      </c>
      <c r="C19" s="30" t="s">
        <v>58</v>
      </c>
      <c r="D19" s="32" t="s">
        <v>149</v>
      </c>
      <c r="F19" s="28" t="s">
        <v>17</v>
      </c>
      <c r="G19" s="37" t="s">
        <v>65</v>
      </c>
      <c r="H19" s="30" t="s">
        <v>58</v>
      </c>
      <c r="I19" s="38" t="s">
        <v>149</v>
      </c>
      <c r="K19" s="28" t="s">
        <v>17</v>
      </c>
      <c r="L19" s="37" t="s">
        <v>65</v>
      </c>
      <c r="M19" s="30" t="s">
        <v>58</v>
      </c>
      <c r="N19" s="38" t="s">
        <v>149</v>
      </c>
      <c r="P19" s="28" t="s">
        <v>17</v>
      </c>
      <c r="Q19" s="45" t="s">
        <v>65</v>
      </c>
      <c r="R19" s="44" t="s">
        <v>58</v>
      </c>
      <c r="S19" s="14" t="s">
        <v>149</v>
      </c>
      <c r="U19" s="51" t="s">
        <v>17</v>
      </c>
      <c r="V19" s="44" t="s">
        <v>65</v>
      </c>
      <c r="W19" s="45" t="s">
        <v>58</v>
      </c>
      <c r="X19" s="14" t="s">
        <v>149</v>
      </c>
      <c r="Z19" s="55" t="s">
        <v>17</v>
      </c>
      <c r="AA19" s="61" t="s">
        <v>65</v>
      </c>
      <c r="AB19" s="57" t="s">
        <v>58</v>
      </c>
      <c r="AC19" s="62" t="s">
        <v>149</v>
      </c>
      <c r="AE19" s="65" t="s">
        <v>17</v>
      </c>
      <c r="AF19" s="65" t="s">
        <v>65</v>
      </c>
      <c r="AG19" s="65" t="s">
        <v>58</v>
      </c>
      <c r="AH19" s="65" t="s">
        <v>149</v>
      </c>
    </row>
    <row r="20" spans="1:34">
      <c r="A20" s="28" t="s">
        <v>18</v>
      </c>
      <c r="B20" s="29" t="s">
        <v>116</v>
      </c>
      <c r="C20" s="30" t="s">
        <v>119</v>
      </c>
      <c r="D20" s="31" t="s">
        <v>116</v>
      </c>
      <c r="F20" s="28" t="s">
        <v>18</v>
      </c>
      <c r="G20" s="39" t="s">
        <v>117</v>
      </c>
      <c r="H20" s="30" t="s">
        <v>63</v>
      </c>
      <c r="I20" s="38" t="s">
        <v>117</v>
      </c>
      <c r="K20" s="28" t="s">
        <v>18</v>
      </c>
      <c r="L20" s="39" t="s">
        <v>117</v>
      </c>
      <c r="M20" s="30" t="s">
        <v>63</v>
      </c>
      <c r="N20" s="38" t="s">
        <v>117</v>
      </c>
      <c r="P20" s="28" t="s">
        <v>18</v>
      </c>
      <c r="Q20" s="45" t="s">
        <v>117</v>
      </c>
      <c r="R20" s="44" t="s">
        <v>63</v>
      </c>
      <c r="S20" s="14" t="s">
        <v>117</v>
      </c>
      <c r="U20" s="51" t="s">
        <v>18</v>
      </c>
      <c r="V20" s="44" t="s">
        <v>116</v>
      </c>
      <c r="W20" s="45" t="s">
        <v>119</v>
      </c>
      <c r="X20" s="14" t="s">
        <v>116</v>
      </c>
      <c r="Z20" s="55" t="s">
        <v>18</v>
      </c>
      <c r="AA20" s="58" t="s">
        <v>156</v>
      </c>
      <c r="AB20" s="57" t="s">
        <v>119</v>
      </c>
      <c r="AC20" s="60" t="s">
        <v>65</v>
      </c>
      <c r="AE20" s="65" t="s">
        <v>18</v>
      </c>
      <c r="AF20" s="65" t="s">
        <v>65</v>
      </c>
      <c r="AG20" s="65" t="s">
        <v>119</v>
      </c>
      <c r="AH20" s="65" t="s">
        <v>57</v>
      </c>
    </row>
    <row r="21" spans="1:34">
      <c r="A21" s="28" t="s">
        <v>19</v>
      </c>
      <c r="B21" s="29" t="s">
        <v>57</v>
      </c>
      <c r="C21" s="30" t="s">
        <v>58</v>
      </c>
      <c r="D21" s="32" t="s">
        <v>64</v>
      </c>
      <c r="F21" s="28" t="s">
        <v>19</v>
      </c>
      <c r="G21" s="39" t="s">
        <v>65</v>
      </c>
      <c r="H21" s="30" t="s">
        <v>60</v>
      </c>
      <c r="I21" s="38" t="s">
        <v>57</v>
      </c>
      <c r="K21" s="28" t="s">
        <v>19</v>
      </c>
      <c r="L21" s="39" t="s">
        <v>65</v>
      </c>
      <c r="M21" s="30" t="s">
        <v>60</v>
      </c>
      <c r="N21" s="38" t="s">
        <v>57</v>
      </c>
      <c r="P21" s="28" t="s">
        <v>19</v>
      </c>
      <c r="Q21" s="45" t="s">
        <v>57</v>
      </c>
      <c r="R21" s="44" t="s">
        <v>60</v>
      </c>
      <c r="S21" s="14" t="s">
        <v>57</v>
      </c>
      <c r="U21" s="51" t="s">
        <v>19</v>
      </c>
      <c r="V21" s="44" t="s">
        <v>57</v>
      </c>
      <c r="W21" s="45" t="s">
        <v>60</v>
      </c>
      <c r="X21" s="14" t="s">
        <v>57</v>
      </c>
      <c r="Z21" s="55" t="s">
        <v>19</v>
      </c>
      <c r="AA21" s="58" t="s">
        <v>57</v>
      </c>
      <c r="AB21" s="57" t="s">
        <v>60</v>
      </c>
      <c r="AC21" s="60" t="s">
        <v>57</v>
      </c>
      <c r="AE21" s="65" t="s">
        <v>19</v>
      </c>
      <c r="AF21" s="65" t="s">
        <v>57</v>
      </c>
      <c r="AG21" s="65" t="s">
        <v>60</v>
      </c>
      <c r="AH21" s="65" t="s">
        <v>64</v>
      </c>
    </row>
    <row r="22" spans="1:34">
      <c r="A22" s="28" t="s">
        <v>20</v>
      </c>
      <c r="B22" s="25" t="s">
        <v>66</v>
      </c>
      <c r="C22" s="30" t="s">
        <v>61</v>
      </c>
      <c r="D22" s="32" t="s">
        <v>66</v>
      </c>
      <c r="F22" s="28" t="s">
        <v>20</v>
      </c>
      <c r="G22" s="37" t="s">
        <v>66</v>
      </c>
      <c r="H22" s="30" t="s">
        <v>61</v>
      </c>
      <c r="I22" s="38" t="s">
        <v>149</v>
      </c>
      <c r="K22" s="28" t="s">
        <v>20</v>
      </c>
      <c r="L22" s="37" t="s">
        <v>66</v>
      </c>
      <c r="M22" s="30" t="s">
        <v>61</v>
      </c>
      <c r="N22" s="38" t="s">
        <v>66</v>
      </c>
      <c r="P22" s="28" t="s">
        <v>20</v>
      </c>
      <c r="Q22" s="45" t="s">
        <v>66</v>
      </c>
      <c r="R22" s="44" t="s">
        <v>61</v>
      </c>
      <c r="S22" s="14" t="s">
        <v>66</v>
      </c>
      <c r="U22" s="51" t="s">
        <v>20</v>
      </c>
      <c r="V22" s="44" t="s">
        <v>66</v>
      </c>
      <c r="W22" s="45" t="s">
        <v>61</v>
      </c>
      <c r="X22" s="14" t="s">
        <v>66</v>
      </c>
      <c r="Z22" s="55" t="s">
        <v>20</v>
      </c>
      <c r="AA22" s="58" t="s">
        <v>66</v>
      </c>
      <c r="AB22" s="57" t="s">
        <v>61</v>
      </c>
      <c r="AC22" s="60" t="s">
        <v>66</v>
      </c>
      <c r="AE22" s="65" t="s">
        <v>20</v>
      </c>
      <c r="AF22" s="65" t="s">
        <v>66</v>
      </c>
      <c r="AG22" s="65" t="s">
        <v>61</v>
      </c>
      <c r="AH22" s="65" t="s">
        <v>66</v>
      </c>
    </row>
    <row r="23" spans="1:34">
      <c r="A23" s="28" t="s">
        <v>21</v>
      </c>
      <c r="B23" s="25" t="s">
        <v>65</v>
      </c>
      <c r="C23" s="30" t="s">
        <v>58</v>
      </c>
      <c r="D23" s="31" t="s">
        <v>149</v>
      </c>
      <c r="F23" s="28" t="s">
        <v>21</v>
      </c>
      <c r="G23" s="37" t="s">
        <v>57</v>
      </c>
      <c r="H23" s="30" t="s">
        <v>58</v>
      </c>
      <c r="I23" s="38" t="s">
        <v>149</v>
      </c>
      <c r="K23" s="28" t="s">
        <v>21</v>
      </c>
      <c r="L23" s="37" t="s">
        <v>57</v>
      </c>
      <c r="M23" s="30" t="s">
        <v>58</v>
      </c>
      <c r="N23" s="38" t="s">
        <v>149</v>
      </c>
      <c r="P23" s="28" t="s">
        <v>21</v>
      </c>
      <c r="Q23" s="45" t="s">
        <v>57</v>
      </c>
      <c r="R23" s="44" t="s">
        <v>58</v>
      </c>
      <c r="S23" s="14" t="s">
        <v>57</v>
      </c>
      <c r="U23" s="51" t="s">
        <v>21</v>
      </c>
      <c r="V23" s="44" t="s">
        <v>57</v>
      </c>
      <c r="W23" s="45" t="s">
        <v>58</v>
      </c>
      <c r="X23" s="14" t="s">
        <v>57</v>
      </c>
      <c r="Z23" s="55" t="s">
        <v>21</v>
      </c>
      <c r="AA23" s="58" t="s">
        <v>57</v>
      </c>
      <c r="AB23" s="57" t="s">
        <v>58</v>
      </c>
      <c r="AC23" s="60" t="s">
        <v>57</v>
      </c>
      <c r="AE23" s="65" t="s">
        <v>21</v>
      </c>
      <c r="AF23" s="65" t="s">
        <v>57</v>
      </c>
      <c r="AG23" s="65" t="s">
        <v>58</v>
      </c>
      <c r="AH23" s="65" t="s">
        <v>64</v>
      </c>
    </row>
    <row r="24" spans="1:34">
      <c r="A24" s="28" t="s">
        <v>22</v>
      </c>
      <c r="B24" s="25" t="s">
        <v>64</v>
      </c>
      <c r="C24" s="30" t="s">
        <v>56</v>
      </c>
      <c r="D24" s="31" t="s">
        <v>57</v>
      </c>
      <c r="F24" s="28" t="s">
        <v>22</v>
      </c>
      <c r="G24" s="37" t="s">
        <v>57</v>
      </c>
      <c r="H24" s="30" t="s">
        <v>58</v>
      </c>
      <c r="I24" s="38" t="s">
        <v>57</v>
      </c>
      <c r="K24" s="28" t="s">
        <v>22</v>
      </c>
      <c r="L24" s="37" t="s">
        <v>57</v>
      </c>
      <c r="M24" s="30" t="s">
        <v>58</v>
      </c>
      <c r="N24" s="38" t="s">
        <v>65</v>
      </c>
      <c r="P24" s="28" t="s">
        <v>22</v>
      </c>
      <c r="Q24" s="45" t="s">
        <v>155</v>
      </c>
      <c r="R24" s="44" t="s">
        <v>60</v>
      </c>
      <c r="S24" s="14" t="s">
        <v>65</v>
      </c>
      <c r="U24" s="51" t="s">
        <v>22</v>
      </c>
      <c r="V24" s="44" t="s">
        <v>65</v>
      </c>
      <c r="W24" s="45" t="s">
        <v>60</v>
      </c>
      <c r="X24" s="14" t="s">
        <v>65</v>
      </c>
      <c r="Z24" s="55" t="s">
        <v>22</v>
      </c>
      <c r="AA24" s="58" t="s">
        <v>65</v>
      </c>
      <c r="AB24" s="57" t="s">
        <v>60</v>
      </c>
      <c r="AC24" s="60" t="s">
        <v>116</v>
      </c>
      <c r="AE24" s="65" t="s">
        <v>22</v>
      </c>
      <c r="AF24" s="65" t="s">
        <v>65</v>
      </c>
      <c r="AG24" s="65" t="s">
        <v>60</v>
      </c>
      <c r="AH24" s="65" t="s">
        <v>65</v>
      </c>
    </row>
    <row r="25" spans="1:34">
      <c r="A25" s="28" t="s">
        <v>23</v>
      </c>
      <c r="B25" s="25" t="s">
        <v>66</v>
      </c>
      <c r="C25" s="30" t="s">
        <v>56</v>
      </c>
      <c r="D25" s="32" t="s">
        <v>66</v>
      </c>
      <c r="F25" s="28" t="s">
        <v>23</v>
      </c>
      <c r="G25" s="37" t="s">
        <v>66</v>
      </c>
      <c r="H25" s="30" t="s">
        <v>56</v>
      </c>
      <c r="I25" s="38" t="s">
        <v>66</v>
      </c>
      <c r="K25" s="28" t="s">
        <v>23</v>
      </c>
      <c r="L25" s="37" t="s">
        <v>66</v>
      </c>
      <c r="M25" s="30" t="s">
        <v>56</v>
      </c>
      <c r="N25" s="38" t="s">
        <v>66</v>
      </c>
      <c r="P25" s="28" t="s">
        <v>23</v>
      </c>
      <c r="Q25" s="45" t="s">
        <v>66</v>
      </c>
      <c r="R25" s="44" t="s">
        <v>56</v>
      </c>
      <c r="S25" s="14" t="s">
        <v>66</v>
      </c>
      <c r="U25" s="51" t="s">
        <v>23</v>
      </c>
      <c r="V25" s="44" t="s">
        <v>66</v>
      </c>
      <c r="W25" s="45" t="s">
        <v>56</v>
      </c>
      <c r="X25" s="14" t="s">
        <v>66</v>
      </c>
      <c r="Z25" s="55" t="s">
        <v>23</v>
      </c>
      <c r="AA25" s="58" t="s">
        <v>66</v>
      </c>
      <c r="AB25" s="57" t="s">
        <v>56</v>
      </c>
      <c r="AC25" s="60" t="s">
        <v>66</v>
      </c>
      <c r="AE25" s="65" t="s">
        <v>23</v>
      </c>
      <c r="AF25" s="65" t="s">
        <v>66</v>
      </c>
      <c r="AG25" s="65" t="s">
        <v>56</v>
      </c>
      <c r="AH25" s="65" t="s">
        <v>66</v>
      </c>
    </row>
    <row r="26" spans="1:34">
      <c r="A26" s="28" t="s">
        <v>24</v>
      </c>
      <c r="B26" s="25" t="s">
        <v>57</v>
      </c>
      <c r="C26" s="30" t="s">
        <v>60</v>
      </c>
      <c r="D26" s="32" t="s">
        <v>57</v>
      </c>
      <c r="F26" s="28" t="s">
        <v>24</v>
      </c>
      <c r="G26" s="37" t="s">
        <v>57</v>
      </c>
      <c r="H26" s="30" t="s">
        <v>60</v>
      </c>
      <c r="I26" s="38" t="s">
        <v>57</v>
      </c>
      <c r="K26" s="28" t="s">
        <v>24</v>
      </c>
      <c r="L26" s="37" t="s">
        <v>57</v>
      </c>
      <c r="M26" s="30" t="s">
        <v>60</v>
      </c>
      <c r="N26" s="38" t="s">
        <v>57</v>
      </c>
      <c r="P26" s="28" t="s">
        <v>24</v>
      </c>
      <c r="Q26" s="45" t="s">
        <v>57</v>
      </c>
      <c r="R26" s="44" t="s">
        <v>60</v>
      </c>
      <c r="S26" s="14" t="s">
        <v>57</v>
      </c>
      <c r="U26" s="51" t="s">
        <v>24</v>
      </c>
      <c r="V26" s="44" t="s">
        <v>57</v>
      </c>
      <c r="W26" s="45" t="s">
        <v>60</v>
      </c>
      <c r="X26" s="14" t="s">
        <v>57</v>
      </c>
      <c r="Z26" s="55" t="s">
        <v>24</v>
      </c>
      <c r="AA26" s="58" t="s">
        <v>57</v>
      </c>
      <c r="AB26" s="57" t="s">
        <v>60</v>
      </c>
      <c r="AC26" s="60" t="s">
        <v>57</v>
      </c>
      <c r="AE26" s="65" t="s">
        <v>24</v>
      </c>
      <c r="AF26" s="65" t="s">
        <v>57</v>
      </c>
      <c r="AG26" s="65" t="s">
        <v>60</v>
      </c>
      <c r="AH26" s="65" t="s">
        <v>64</v>
      </c>
    </row>
    <row r="27" spans="1:34">
      <c r="A27" s="28" t="s">
        <v>25</v>
      </c>
      <c r="B27" s="25" t="s">
        <v>66</v>
      </c>
      <c r="C27" s="30" t="s">
        <v>61</v>
      </c>
      <c r="D27" s="32" t="s">
        <v>66</v>
      </c>
      <c r="F27" s="28" t="s">
        <v>25</v>
      </c>
      <c r="G27" s="37" t="s">
        <v>66</v>
      </c>
      <c r="H27" s="30" t="s">
        <v>61</v>
      </c>
      <c r="I27" s="38" t="s">
        <v>66</v>
      </c>
      <c r="K27" s="28" t="s">
        <v>25</v>
      </c>
      <c r="L27" s="37" t="s">
        <v>66</v>
      </c>
      <c r="M27" s="30" t="s">
        <v>61</v>
      </c>
      <c r="N27" s="38" t="s">
        <v>66</v>
      </c>
      <c r="P27" s="28" t="s">
        <v>25</v>
      </c>
      <c r="Q27" s="45" t="s">
        <v>66</v>
      </c>
      <c r="R27" s="44" t="s">
        <v>61</v>
      </c>
      <c r="S27" s="14" t="s">
        <v>66</v>
      </c>
      <c r="U27" s="51" t="s">
        <v>25</v>
      </c>
      <c r="V27" s="44" t="s">
        <v>66</v>
      </c>
      <c r="W27" s="45" t="s">
        <v>61</v>
      </c>
      <c r="X27" s="14" t="s">
        <v>66</v>
      </c>
      <c r="Z27" s="55" t="s">
        <v>25</v>
      </c>
      <c r="AA27" s="58" t="s">
        <v>66</v>
      </c>
      <c r="AB27" s="57" t="s">
        <v>61</v>
      </c>
      <c r="AC27" s="60" t="s">
        <v>66</v>
      </c>
      <c r="AE27" s="65" t="s">
        <v>25</v>
      </c>
      <c r="AF27" s="65" t="s">
        <v>66</v>
      </c>
      <c r="AG27" s="65" t="s">
        <v>61</v>
      </c>
      <c r="AH27" s="65" t="s">
        <v>66</v>
      </c>
    </row>
    <row r="28" spans="1:34">
      <c r="A28" s="28" t="s">
        <v>26</v>
      </c>
      <c r="B28" s="25" t="s">
        <v>65</v>
      </c>
      <c r="C28" s="30" t="s">
        <v>60</v>
      </c>
      <c r="D28" s="31" t="s">
        <v>66</v>
      </c>
      <c r="F28" s="28" t="s">
        <v>26</v>
      </c>
      <c r="G28" s="37" t="s">
        <v>65</v>
      </c>
      <c r="H28" s="30" t="s">
        <v>60</v>
      </c>
      <c r="I28" s="38" t="s">
        <v>149</v>
      </c>
      <c r="K28" s="28" t="s">
        <v>26</v>
      </c>
      <c r="L28" s="37" t="s">
        <v>65</v>
      </c>
      <c r="M28" s="30" t="s">
        <v>58</v>
      </c>
      <c r="N28" s="38" t="s">
        <v>149</v>
      </c>
      <c r="P28" s="28" t="s">
        <v>26</v>
      </c>
      <c r="Q28" s="45" t="s">
        <v>65</v>
      </c>
      <c r="R28" s="44" t="s">
        <v>58</v>
      </c>
      <c r="S28" s="14" t="s">
        <v>57</v>
      </c>
      <c r="U28" s="51" t="s">
        <v>26</v>
      </c>
      <c r="V28" s="44" t="s">
        <v>57</v>
      </c>
      <c r="W28" s="45" t="s">
        <v>58</v>
      </c>
      <c r="X28" s="14" t="s">
        <v>57</v>
      </c>
      <c r="Z28" s="55" t="s">
        <v>26</v>
      </c>
      <c r="AA28" s="58" t="s">
        <v>57</v>
      </c>
      <c r="AB28" s="57" t="s">
        <v>58</v>
      </c>
      <c r="AC28" s="60" t="s">
        <v>57</v>
      </c>
      <c r="AE28" s="65" t="s">
        <v>26</v>
      </c>
      <c r="AF28" s="65" t="s">
        <v>57</v>
      </c>
      <c r="AG28" s="65" t="s">
        <v>58</v>
      </c>
      <c r="AH28" s="65" t="s">
        <v>64</v>
      </c>
    </row>
    <row r="29" spans="1:34">
      <c r="A29" s="28" t="s">
        <v>27</v>
      </c>
      <c r="B29" s="29" t="s">
        <v>151</v>
      </c>
      <c r="C29" s="30" t="s">
        <v>149</v>
      </c>
      <c r="D29" s="32" t="s">
        <v>149</v>
      </c>
      <c r="F29" s="28" t="s">
        <v>27</v>
      </c>
      <c r="G29" s="39" t="s">
        <v>151</v>
      </c>
      <c r="H29" s="30" t="s">
        <v>149</v>
      </c>
      <c r="I29" s="38" t="s">
        <v>149</v>
      </c>
      <c r="K29" s="28" t="s">
        <v>27</v>
      </c>
      <c r="L29" s="39" t="s">
        <v>64</v>
      </c>
      <c r="M29" s="30" t="s">
        <v>154</v>
      </c>
      <c r="N29" s="38" t="s">
        <v>149</v>
      </c>
      <c r="P29" s="28" t="s">
        <v>27</v>
      </c>
      <c r="Q29" s="45" t="s">
        <v>64</v>
      </c>
      <c r="R29" s="44" t="s">
        <v>149</v>
      </c>
      <c r="S29" s="14" t="s">
        <v>149</v>
      </c>
      <c r="U29" s="51" t="s">
        <v>27</v>
      </c>
      <c r="V29" s="44" t="s">
        <v>64</v>
      </c>
      <c r="W29" s="29" t="s">
        <v>151</v>
      </c>
      <c r="X29" s="14" t="s">
        <v>149</v>
      </c>
      <c r="Z29" s="55" t="s">
        <v>27</v>
      </c>
      <c r="AA29" s="61" t="s">
        <v>64</v>
      </c>
      <c r="AB29" s="29" t="s">
        <v>151</v>
      </c>
      <c r="AC29" s="62" t="s">
        <v>149</v>
      </c>
      <c r="AE29" s="65" t="s">
        <v>27</v>
      </c>
      <c r="AF29" s="65" t="s">
        <v>64</v>
      </c>
      <c r="AG29" s="29" t="s">
        <v>151</v>
      </c>
      <c r="AH29" s="65" t="s">
        <v>149</v>
      </c>
    </row>
    <row r="30" spans="1:34">
      <c r="A30" s="28" t="s">
        <v>28</v>
      </c>
      <c r="B30" s="25" t="s">
        <v>57</v>
      </c>
      <c r="C30" s="30" t="s">
        <v>58</v>
      </c>
      <c r="D30" s="31" t="s">
        <v>149</v>
      </c>
      <c r="F30" s="28" t="s">
        <v>28</v>
      </c>
      <c r="G30" s="37" t="s">
        <v>57</v>
      </c>
      <c r="H30" s="30" t="s">
        <v>56</v>
      </c>
      <c r="I30" s="38" t="s">
        <v>149</v>
      </c>
      <c r="K30" s="28" t="s">
        <v>28</v>
      </c>
      <c r="L30" s="39" t="s">
        <v>64</v>
      </c>
      <c r="M30" s="30" t="s">
        <v>56</v>
      </c>
      <c r="N30" s="38" t="s">
        <v>149</v>
      </c>
      <c r="P30" s="28" t="s">
        <v>28</v>
      </c>
      <c r="Q30" s="45" t="s">
        <v>64</v>
      </c>
      <c r="R30" s="44" t="s">
        <v>56</v>
      </c>
      <c r="S30" s="14" t="s">
        <v>64</v>
      </c>
      <c r="U30" s="51" t="s">
        <v>28</v>
      </c>
      <c r="V30" s="44" t="s">
        <v>64</v>
      </c>
      <c r="W30" s="45" t="s">
        <v>56</v>
      </c>
      <c r="X30" s="14" t="s">
        <v>64</v>
      </c>
      <c r="Z30" s="55" t="s">
        <v>28</v>
      </c>
      <c r="AA30" s="58" t="s">
        <v>64</v>
      </c>
      <c r="AB30" s="57" t="s">
        <v>58</v>
      </c>
      <c r="AC30" s="60" t="s">
        <v>57</v>
      </c>
      <c r="AE30" s="65" t="s">
        <v>28</v>
      </c>
      <c r="AF30" s="65" t="s">
        <v>64</v>
      </c>
      <c r="AG30" s="65" t="s">
        <v>58</v>
      </c>
      <c r="AH30" s="65" t="s">
        <v>64</v>
      </c>
    </row>
    <row r="31" spans="1:34">
      <c r="A31" s="28" t="s">
        <v>29</v>
      </c>
      <c r="B31" s="25" t="s">
        <v>57</v>
      </c>
      <c r="C31" s="30" t="s">
        <v>58</v>
      </c>
      <c r="D31" s="31" t="s">
        <v>57</v>
      </c>
      <c r="F31" s="28" t="s">
        <v>29</v>
      </c>
      <c r="G31" s="37" t="s">
        <v>57</v>
      </c>
      <c r="H31" s="30" t="s">
        <v>58</v>
      </c>
      <c r="I31" s="38" t="s">
        <v>57</v>
      </c>
      <c r="K31" s="28" t="s">
        <v>29</v>
      </c>
      <c r="L31" s="37" t="s">
        <v>57</v>
      </c>
      <c r="M31" s="30" t="s">
        <v>58</v>
      </c>
      <c r="N31" s="38" t="s">
        <v>57</v>
      </c>
      <c r="P31" s="28" t="s">
        <v>29</v>
      </c>
      <c r="Q31" s="45" t="s">
        <v>57</v>
      </c>
      <c r="R31" s="44" t="s">
        <v>58</v>
      </c>
      <c r="S31" s="14" t="s">
        <v>57</v>
      </c>
      <c r="U31" s="51" t="s">
        <v>29</v>
      </c>
      <c r="V31" s="44" t="s">
        <v>57</v>
      </c>
      <c r="W31" s="45" t="s">
        <v>58</v>
      </c>
      <c r="X31" s="14" t="s">
        <v>57</v>
      </c>
      <c r="Z31" s="55" t="s">
        <v>29</v>
      </c>
      <c r="AA31" s="58" t="s">
        <v>57</v>
      </c>
      <c r="AB31" s="57" t="s">
        <v>58</v>
      </c>
      <c r="AC31" s="60" t="s">
        <v>57</v>
      </c>
      <c r="AE31" s="65" t="s">
        <v>29</v>
      </c>
      <c r="AF31" s="65" t="s">
        <v>57</v>
      </c>
      <c r="AG31" s="65" t="s">
        <v>58</v>
      </c>
      <c r="AH31" s="65" t="s">
        <v>64</v>
      </c>
    </row>
    <row r="32" spans="1:34">
      <c r="A32" s="28" t="s">
        <v>30</v>
      </c>
      <c r="B32" s="29" t="s">
        <v>65</v>
      </c>
      <c r="C32" s="30" t="s">
        <v>60</v>
      </c>
      <c r="D32" s="31" t="s">
        <v>65</v>
      </c>
      <c r="F32" s="28" t="s">
        <v>30</v>
      </c>
      <c r="G32" s="39" t="s">
        <v>57</v>
      </c>
      <c r="H32" s="30" t="s">
        <v>60</v>
      </c>
      <c r="I32" s="38" t="s">
        <v>65</v>
      </c>
      <c r="K32" s="28" t="s">
        <v>30</v>
      </c>
      <c r="L32" s="39" t="s">
        <v>57</v>
      </c>
      <c r="M32" s="30" t="s">
        <v>60</v>
      </c>
      <c r="N32" s="38" t="s">
        <v>65</v>
      </c>
      <c r="P32" s="28" t="s">
        <v>30</v>
      </c>
      <c r="Q32" s="45" t="s">
        <v>57</v>
      </c>
      <c r="R32" s="44" t="s">
        <v>60</v>
      </c>
      <c r="S32" s="14" t="s">
        <v>65</v>
      </c>
      <c r="U32" s="51" t="s">
        <v>30</v>
      </c>
      <c r="V32" s="44" t="s">
        <v>57</v>
      </c>
      <c r="W32" s="45" t="s">
        <v>60</v>
      </c>
      <c r="X32" s="14" t="s">
        <v>65</v>
      </c>
      <c r="Z32" s="55" t="s">
        <v>30</v>
      </c>
      <c r="AA32" s="58" t="s">
        <v>57</v>
      </c>
      <c r="AB32" s="57" t="s">
        <v>60</v>
      </c>
      <c r="AC32" s="60" t="s">
        <v>65</v>
      </c>
      <c r="AE32" s="65" t="s">
        <v>30</v>
      </c>
      <c r="AF32" s="65" t="s">
        <v>57</v>
      </c>
      <c r="AG32" s="65" t="s">
        <v>60</v>
      </c>
      <c r="AH32" s="65" t="s">
        <v>57</v>
      </c>
    </row>
    <row r="33" spans="1:34">
      <c r="A33" s="28" t="s">
        <v>31</v>
      </c>
      <c r="B33" s="25" t="s">
        <v>64</v>
      </c>
      <c r="C33" s="30" t="s">
        <v>56</v>
      </c>
      <c r="D33" s="32" t="s">
        <v>149</v>
      </c>
      <c r="F33" s="28" t="s">
        <v>31</v>
      </c>
      <c r="G33" s="37" t="s">
        <v>64</v>
      </c>
      <c r="H33" s="30" t="s">
        <v>56</v>
      </c>
      <c r="I33" s="38" t="s">
        <v>149</v>
      </c>
      <c r="K33" s="28" t="s">
        <v>31</v>
      </c>
      <c r="L33" s="37" t="s">
        <v>64</v>
      </c>
      <c r="M33" s="30" t="s">
        <v>56</v>
      </c>
      <c r="N33" s="38" t="s">
        <v>149</v>
      </c>
      <c r="P33" s="28" t="s">
        <v>31</v>
      </c>
      <c r="Q33" s="45" t="s">
        <v>64</v>
      </c>
      <c r="R33" s="44" t="s">
        <v>56</v>
      </c>
      <c r="S33" s="14" t="s">
        <v>149</v>
      </c>
      <c r="U33" s="51" t="s">
        <v>31</v>
      </c>
      <c r="V33" s="44" t="s">
        <v>64</v>
      </c>
      <c r="W33" s="45" t="s">
        <v>56</v>
      </c>
      <c r="X33" s="14" t="s">
        <v>149</v>
      </c>
      <c r="Z33" s="55" t="s">
        <v>31</v>
      </c>
      <c r="AA33" s="58" t="s">
        <v>64</v>
      </c>
      <c r="AB33" s="57" t="s">
        <v>56</v>
      </c>
      <c r="AC33" s="62" t="s">
        <v>149</v>
      </c>
      <c r="AE33" s="65" t="s">
        <v>31</v>
      </c>
      <c r="AF33" s="65" t="s">
        <v>64</v>
      </c>
      <c r="AG33" s="65" t="s">
        <v>56</v>
      </c>
      <c r="AH33" s="65" t="s">
        <v>149</v>
      </c>
    </row>
    <row r="34" spans="1:34">
      <c r="A34" s="28" t="s">
        <v>32</v>
      </c>
      <c r="B34" s="25" t="s">
        <v>57</v>
      </c>
      <c r="C34" s="30" t="s">
        <v>119</v>
      </c>
      <c r="D34" s="31" t="s">
        <v>65</v>
      </c>
      <c r="F34" s="28" t="s">
        <v>32</v>
      </c>
      <c r="G34" s="37" t="s">
        <v>57</v>
      </c>
      <c r="H34" s="30" t="s">
        <v>60</v>
      </c>
      <c r="I34" s="38" t="s">
        <v>65</v>
      </c>
      <c r="K34" s="28" t="s">
        <v>32</v>
      </c>
      <c r="L34" s="37" t="s">
        <v>57</v>
      </c>
      <c r="M34" s="30" t="s">
        <v>60</v>
      </c>
      <c r="N34" s="38" t="s">
        <v>65</v>
      </c>
      <c r="P34" s="28" t="s">
        <v>32</v>
      </c>
      <c r="Q34" s="45" t="s">
        <v>57</v>
      </c>
      <c r="R34" s="44" t="s">
        <v>60</v>
      </c>
      <c r="S34" s="14" t="s">
        <v>65</v>
      </c>
      <c r="U34" s="51" t="s">
        <v>32</v>
      </c>
      <c r="V34" s="44" t="s">
        <v>57</v>
      </c>
      <c r="W34" s="45" t="s">
        <v>60</v>
      </c>
      <c r="X34" s="14" t="s">
        <v>65</v>
      </c>
      <c r="Z34" s="55" t="s">
        <v>32</v>
      </c>
      <c r="AA34" s="58" t="s">
        <v>57</v>
      </c>
      <c r="AB34" s="57" t="s">
        <v>60</v>
      </c>
      <c r="AC34" s="60" t="s">
        <v>65</v>
      </c>
      <c r="AE34" s="65" t="s">
        <v>32</v>
      </c>
      <c r="AF34" s="65" t="s">
        <v>57</v>
      </c>
      <c r="AG34" s="65" t="s">
        <v>60</v>
      </c>
      <c r="AH34" s="65" t="s">
        <v>57</v>
      </c>
    </row>
    <row r="35" spans="1:34">
      <c r="A35" s="28" t="s">
        <v>33</v>
      </c>
      <c r="B35" s="25" t="s">
        <v>66</v>
      </c>
      <c r="C35" s="30" t="s">
        <v>56</v>
      </c>
      <c r="D35" s="32" t="s">
        <v>66</v>
      </c>
      <c r="F35" s="28" t="s">
        <v>33</v>
      </c>
      <c r="G35" s="37" t="s">
        <v>66</v>
      </c>
      <c r="H35" s="30" t="s">
        <v>56</v>
      </c>
      <c r="I35" s="38" t="s">
        <v>66</v>
      </c>
      <c r="K35" s="28" t="s">
        <v>33</v>
      </c>
      <c r="L35" s="37" t="s">
        <v>66</v>
      </c>
      <c r="M35" s="30" t="s">
        <v>61</v>
      </c>
      <c r="N35" s="38" t="s">
        <v>66</v>
      </c>
      <c r="P35" s="28" t="s">
        <v>33</v>
      </c>
      <c r="Q35" s="45" t="s">
        <v>66</v>
      </c>
      <c r="R35" s="44" t="s">
        <v>61</v>
      </c>
      <c r="S35" s="14" t="s">
        <v>66</v>
      </c>
      <c r="U35" s="51" t="s">
        <v>33</v>
      </c>
      <c r="V35" s="44" t="s">
        <v>66</v>
      </c>
      <c r="W35" s="45" t="s">
        <v>61</v>
      </c>
      <c r="X35" s="14" t="s">
        <v>66</v>
      </c>
      <c r="Z35" s="55" t="s">
        <v>33</v>
      </c>
      <c r="AA35" s="58" t="s">
        <v>66</v>
      </c>
      <c r="AB35" s="57" t="s">
        <v>61</v>
      </c>
      <c r="AC35" s="60" t="s">
        <v>66</v>
      </c>
      <c r="AE35" s="65" t="s">
        <v>33</v>
      </c>
      <c r="AF35" s="65" t="s">
        <v>66</v>
      </c>
      <c r="AG35" s="65" t="s">
        <v>61</v>
      </c>
      <c r="AH35" s="65" t="s">
        <v>66</v>
      </c>
    </row>
    <row r="36" spans="1:34">
      <c r="A36" s="28" t="s">
        <v>34</v>
      </c>
      <c r="B36" s="25" t="s">
        <v>65</v>
      </c>
      <c r="C36" s="30" t="s">
        <v>58</v>
      </c>
      <c r="D36" s="32" t="s">
        <v>149</v>
      </c>
      <c r="F36" s="28" t="s">
        <v>34</v>
      </c>
      <c r="G36" s="37" t="s">
        <v>57</v>
      </c>
      <c r="H36" s="30" t="s">
        <v>58</v>
      </c>
      <c r="I36" s="38" t="s">
        <v>149</v>
      </c>
      <c r="K36" s="28" t="s">
        <v>34</v>
      </c>
      <c r="L36" s="37" t="s">
        <v>57</v>
      </c>
      <c r="M36" s="30" t="s">
        <v>58</v>
      </c>
      <c r="N36" s="38" t="s">
        <v>149</v>
      </c>
      <c r="P36" s="28" t="s">
        <v>34</v>
      </c>
      <c r="Q36" s="45" t="s">
        <v>57</v>
      </c>
      <c r="R36" s="44" t="s">
        <v>58</v>
      </c>
      <c r="S36" s="14" t="s">
        <v>149</v>
      </c>
      <c r="U36" s="51" t="s">
        <v>34</v>
      </c>
      <c r="V36" s="44" t="s">
        <v>57</v>
      </c>
      <c r="W36" s="45" t="s">
        <v>58</v>
      </c>
      <c r="X36" s="14" t="s">
        <v>149</v>
      </c>
      <c r="Z36" s="55" t="s">
        <v>34</v>
      </c>
      <c r="AA36" s="61" t="s">
        <v>64</v>
      </c>
      <c r="AB36" s="57" t="s">
        <v>58</v>
      </c>
      <c r="AC36" s="62" t="s">
        <v>149</v>
      </c>
      <c r="AE36" s="65" t="s">
        <v>34</v>
      </c>
      <c r="AF36" s="65" t="s">
        <v>64</v>
      </c>
      <c r="AG36" s="65" t="s">
        <v>58</v>
      </c>
      <c r="AH36" s="65" t="s">
        <v>149</v>
      </c>
    </row>
    <row r="37" spans="1:34">
      <c r="A37" s="28" t="s">
        <v>35</v>
      </c>
      <c r="B37" s="25" t="s">
        <v>64</v>
      </c>
      <c r="C37" s="30" t="s">
        <v>56</v>
      </c>
      <c r="D37" s="32" t="s">
        <v>64</v>
      </c>
      <c r="F37" s="28" t="s">
        <v>35</v>
      </c>
      <c r="G37" s="37" t="s">
        <v>64</v>
      </c>
      <c r="H37" s="30" t="s">
        <v>56</v>
      </c>
      <c r="I37" s="38" t="s">
        <v>64</v>
      </c>
      <c r="K37" s="28" t="s">
        <v>35</v>
      </c>
      <c r="L37" s="37" t="s">
        <v>64</v>
      </c>
      <c r="M37" s="30" t="s">
        <v>56</v>
      </c>
      <c r="N37" s="38" t="s">
        <v>64</v>
      </c>
      <c r="P37" s="28" t="s">
        <v>35</v>
      </c>
      <c r="Q37" s="45" t="s">
        <v>64</v>
      </c>
      <c r="R37" s="44" t="s">
        <v>56</v>
      </c>
      <c r="S37" s="14" t="s">
        <v>64</v>
      </c>
      <c r="U37" s="51" t="s">
        <v>35</v>
      </c>
      <c r="V37" s="44" t="s">
        <v>64</v>
      </c>
      <c r="W37" s="45" t="s">
        <v>56</v>
      </c>
      <c r="X37" s="14" t="s">
        <v>64</v>
      </c>
      <c r="Z37" s="55" t="s">
        <v>35</v>
      </c>
      <c r="AA37" s="58" t="s">
        <v>64</v>
      </c>
      <c r="AB37" s="57" t="s">
        <v>58</v>
      </c>
      <c r="AC37" s="60" t="s">
        <v>57</v>
      </c>
      <c r="AE37" s="65" t="s">
        <v>35</v>
      </c>
      <c r="AF37" s="65" t="s">
        <v>64</v>
      </c>
      <c r="AG37" s="65" t="s">
        <v>58</v>
      </c>
      <c r="AH37" s="65" t="s">
        <v>64</v>
      </c>
    </row>
    <row r="38" spans="1:34">
      <c r="A38" s="28" t="s">
        <v>36</v>
      </c>
      <c r="B38" s="25" t="s">
        <v>57</v>
      </c>
      <c r="C38" s="30" t="s">
        <v>60</v>
      </c>
      <c r="D38" s="32" t="s">
        <v>57</v>
      </c>
      <c r="F38" s="28" t="s">
        <v>36</v>
      </c>
      <c r="G38" s="37" t="s">
        <v>57</v>
      </c>
      <c r="H38" s="30" t="s">
        <v>60</v>
      </c>
      <c r="I38" s="38" t="s">
        <v>57</v>
      </c>
      <c r="K38" s="28" t="s">
        <v>36</v>
      </c>
      <c r="L38" s="37" t="s">
        <v>57</v>
      </c>
      <c r="M38" s="30" t="s">
        <v>60</v>
      </c>
      <c r="N38" s="38" t="s">
        <v>57</v>
      </c>
      <c r="P38" s="28" t="s">
        <v>36</v>
      </c>
      <c r="Q38" s="45" t="s">
        <v>57</v>
      </c>
      <c r="R38" s="44" t="s">
        <v>60</v>
      </c>
      <c r="S38" s="14" t="s">
        <v>57</v>
      </c>
      <c r="U38" s="51" t="s">
        <v>36</v>
      </c>
      <c r="V38" s="44" t="s">
        <v>64</v>
      </c>
      <c r="W38" s="45" t="s">
        <v>60</v>
      </c>
      <c r="X38" s="14" t="s">
        <v>57</v>
      </c>
      <c r="Z38" s="55" t="s">
        <v>36</v>
      </c>
      <c r="AA38" s="58" t="s">
        <v>64</v>
      </c>
      <c r="AB38" s="57" t="s">
        <v>60</v>
      </c>
      <c r="AC38" s="60" t="s">
        <v>57</v>
      </c>
      <c r="AE38" s="65" t="s">
        <v>36</v>
      </c>
      <c r="AF38" s="65" t="s">
        <v>64</v>
      </c>
      <c r="AG38" s="65" t="s">
        <v>60</v>
      </c>
      <c r="AH38" s="65" t="s">
        <v>64</v>
      </c>
    </row>
    <row r="39" spans="1:34">
      <c r="A39" s="28" t="s">
        <v>37</v>
      </c>
      <c r="B39" s="29" t="s">
        <v>65</v>
      </c>
      <c r="C39" s="30" t="s">
        <v>60</v>
      </c>
      <c r="D39" s="31" t="s">
        <v>116</v>
      </c>
      <c r="F39" s="28" t="s">
        <v>37</v>
      </c>
      <c r="G39" s="39" t="s">
        <v>65</v>
      </c>
      <c r="H39" s="30" t="s">
        <v>60</v>
      </c>
      <c r="I39" s="38" t="s">
        <v>65</v>
      </c>
      <c r="K39" s="28" t="s">
        <v>37</v>
      </c>
      <c r="L39" s="39" t="s">
        <v>65</v>
      </c>
      <c r="M39" s="30" t="s">
        <v>60</v>
      </c>
      <c r="N39" s="38" t="s">
        <v>65</v>
      </c>
      <c r="P39" s="28" t="s">
        <v>37</v>
      </c>
      <c r="Q39" s="45" t="s">
        <v>57</v>
      </c>
      <c r="R39" s="44" t="s">
        <v>58</v>
      </c>
      <c r="S39" s="14" t="s">
        <v>65</v>
      </c>
      <c r="U39" s="51" t="s">
        <v>37</v>
      </c>
      <c r="V39" s="44" t="s">
        <v>57</v>
      </c>
      <c r="W39" s="45" t="s">
        <v>58</v>
      </c>
      <c r="X39" s="14" t="s">
        <v>57</v>
      </c>
      <c r="Z39" s="55" t="s">
        <v>37</v>
      </c>
      <c r="AA39" s="58" t="s">
        <v>57</v>
      </c>
      <c r="AB39" s="57" t="s">
        <v>58</v>
      </c>
      <c r="AC39" s="60" t="s">
        <v>57</v>
      </c>
      <c r="AE39" s="65" t="s">
        <v>37</v>
      </c>
      <c r="AF39" s="65" t="s">
        <v>57</v>
      </c>
      <c r="AG39" s="65" t="s">
        <v>58</v>
      </c>
      <c r="AH39" s="65" t="s">
        <v>64</v>
      </c>
    </row>
    <row r="40" spans="1:34">
      <c r="A40" s="28" t="s">
        <v>38</v>
      </c>
      <c r="B40" s="25" t="s">
        <v>57</v>
      </c>
      <c r="C40" s="30" t="s">
        <v>58</v>
      </c>
      <c r="D40" s="31" t="s">
        <v>149</v>
      </c>
      <c r="F40" s="28" t="s">
        <v>38</v>
      </c>
      <c r="G40" s="37" t="s">
        <v>57</v>
      </c>
      <c r="H40" s="30" t="s">
        <v>58</v>
      </c>
      <c r="I40" s="38" t="s">
        <v>149</v>
      </c>
      <c r="K40" s="28" t="s">
        <v>38</v>
      </c>
      <c r="L40" s="37" t="s">
        <v>57</v>
      </c>
      <c r="M40" s="30" t="s">
        <v>58</v>
      </c>
      <c r="N40" s="38" t="s">
        <v>57</v>
      </c>
      <c r="P40" s="28" t="s">
        <v>38</v>
      </c>
      <c r="Q40" s="45" t="s">
        <v>57</v>
      </c>
      <c r="R40" s="44" t="s">
        <v>58</v>
      </c>
      <c r="S40" s="14" t="s">
        <v>57</v>
      </c>
      <c r="U40" s="51" t="s">
        <v>38</v>
      </c>
      <c r="V40" s="44" t="s">
        <v>57</v>
      </c>
      <c r="W40" s="45" t="s">
        <v>58</v>
      </c>
      <c r="X40" s="14" t="s">
        <v>57</v>
      </c>
      <c r="Z40" s="55" t="s">
        <v>38</v>
      </c>
      <c r="AA40" s="58" t="s">
        <v>57</v>
      </c>
      <c r="AB40" s="57" t="s">
        <v>58</v>
      </c>
      <c r="AC40" s="60" t="s">
        <v>57</v>
      </c>
      <c r="AE40" s="65" t="s">
        <v>38</v>
      </c>
      <c r="AF40" s="65" t="s">
        <v>57</v>
      </c>
      <c r="AG40" s="65" t="s">
        <v>58</v>
      </c>
      <c r="AH40" s="65" t="s">
        <v>64</v>
      </c>
    </row>
    <row r="41" spans="1:34">
      <c r="A41" s="28" t="s">
        <v>39</v>
      </c>
      <c r="B41" s="25" t="s">
        <v>65</v>
      </c>
      <c r="C41" s="30" t="s">
        <v>60</v>
      </c>
      <c r="D41" s="32" t="s">
        <v>57</v>
      </c>
      <c r="F41" s="28" t="s">
        <v>39</v>
      </c>
      <c r="G41" s="37" t="s">
        <v>57</v>
      </c>
      <c r="H41" s="30" t="s">
        <v>60</v>
      </c>
      <c r="I41" s="38" t="s">
        <v>57</v>
      </c>
      <c r="K41" s="28" t="s">
        <v>39</v>
      </c>
      <c r="L41" s="37" t="s">
        <v>57</v>
      </c>
      <c r="M41" s="30" t="s">
        <v>60</v>
      </c>
      <c r="N41" s="38" t="s">
        <v>57</v>
      </c>
      <c r="P41" s="28" t="s">
        <v>39</v>
      </c>
      <c r="Q41" s="45" t="s">
        <v>57</v>
      </c>
      <c r="R41" s="44" t="s">
        <v>60</v>
      </c>
      <c r="S41" s="14" t="s">
        <v>57</v>
      </c>
      <c r="U41" s="51" t="s">
        <v>39</v>
      </c>
      <c r="V41" s="44" t="s">
        <v>57</v>
      </c>
      <c r="W41" s="45" t="s">
        <v>60</v>
      </c>
      <c r="X41" s="14" t="s">
        <v>65</v>
      </c>
      <c r="Z41" s="55" t="s">
        <v>39</v>
      </c>
      <c r="AA41" s="58" t="s">
        <v>57</v>
      </c>
      <c r="AB41" s="57" t="s">
        <v>60</v>
      </c>
      <c r="AC41" s="60" t="s">
        <v>65</v>
      </c>
      <c r="AE41" s="65" t="s">
        <v>39</v>
      </c>
      <c r="AF41" s="65" t="s">
        <v>57</v>
      </c>
      <c r="AG41" s="65" t="s">
        <v>60</v>
      </c>
      <c r="AH41" s="65" t="s">
        <v>57</v>
      </c>
    </row>
    <row r="42" spans="1:34">
      <c r="A42" s="28" t="s">
        <v>40</v>
      </c>
      <c r="B42" s="25" t="s">
        <v>66</v>
      </c>
      <c r="C42" s="30" t="s">
        <v>61</v>
      </c>
      <c r="D42" s="32" t="s">
        <v>66</v>
      </c>
      <c r="F42" s="28" t="s">
        <v>40</v>
      </c>
      <c r="G42" s="37" t="s">
        <v>64</v>
      </c>
      <c r="H42" s="30" t="s">
        <v>61</v>
      </c>
      <c r="I42" s="38" t="s">
        <v>66</v>
      </c>
      <c r="K42" s="28" t="s">
        <v>40</v>
      </c>
      <c r="L42" s="37" t="s">
        <v>64</v>
      </c>
      <c r="M42" s="30" t="s">
        <v>61</v>
      </c>
      <c r="N42" s="38" t="s">
        <v>66</v>
      </c>
      <c r="P42" s="28" t="s">
        <v>40</v>
      </c>
      <c r="Q42" s="45" t="s">
        <v>64</v>
      </c>
      <c r="R42" s="44" t="s">
        <v>61</v>
      </c>
      <c r="S42" s="14" t="s">
        <v>66</v>
      </c>
      <c r="U42" s="51" t="s">
        <v>40</v>
      </c>
      <c r="V42" s="44" t="s">
        <v>64</v>
      </c>
      <c r="W42" s="45" t="s">
        <v>61</v>
      </c>
      <c r="X42" s="14" t="s">
        <v>66</v>
      </c>
      <c r="Z42" s="55" t="s">
        <v>40</v>
      </c>
      <c r="AA42" s="58" t="s">
        <v>64</v>
      </c>
      <c r="AB42" s="57" t="s">
        <v>61</v>
      </c>
      <c r="AC42" s="60" t="s">
        <v>66</v>
      </c>
      <c r="AE42" s="65" t="s">
        <v>40</v>
      </c>
      <c r="AF42" s="65" t="s">
        <v>64</v>
      </c>
      <c r="AG42" s="65" t="s">
        <v>61</v>
      </c>
      <c r="AH42" s="65" t="s">
        <v>66</v>
      </c>
    </row>
    <row r="43" spans="1:34">
      <c r="A43" s="28" t="s">
        <v>41</v>
      </c>
      <c r="B43" s="29" t="s">
        <v>151</v>
      </c>
      <c r="C43" s="30" t="s">
        <v>149</v>
      </c>
      <c r="D43" s="32" t="s">
        <v>149</v>
      </c>
      <c r="F43" s="28" t="s">
        <v>41</v>
      </c>
      <c r="G43" s="39" t="s">
        <v>151</v>
      </c>
      <c r="H43" s="30" t="s">
        <v>149</v>
      </c>
      <c r="I43" s="38" t="s">
        <v>149</v>
      </c>
      <c r="K43" s="28" t="s">
        <v>41</v>
      </c>
      <c r="L43" s="37" t="s">
        <v>57</v>
      </c>
      <c r="M43" s="30" t="s">
        <v>154</v>
      </c>
      <c r="N43" s="38" t="s">
        <v>149</v>
      </c>
      <c r="P43" s="28" t="s">
        <v>41</v>
      </c>
      <c r="Q43" s="45" t="s">
        <v>57</v>
      </c>
      <c r="R43" s="44" t="s">
        <v>149</v>
      </c>
      <c r="S43" s="14" t="s">
        <v>149</v>
      </c>
      <c r="U43" s="51" t="s">
        <v>41</v>
      </c>
      <c r="V43" s="44" t="s">
        <v>57</v>
      </c>
      <c r="W43" s="29" t="s">
        <v>151</v>
      </c>
      <c r="X43" s="14" t="s">
        <v>149</v>
      </c>
      <c r="Z43" s="55" t="s">
        <v>41</v>
      </c>
      <c r="AA43" s="61" t="s">
        <v>57</v>
      </c>
      <c r="AB43" s="29" t="s">
        <v>151</v>
      </c>
      <c r="AC43" s="62" t="s">
        <v>149</v>
      </c>
      <c r="AE43" s="65" t="s">
        <v>41</v>
      </c>
      <c r="AF43" s="65" t="s">
        <v>57</v>
      </c>
      <c r="AG43" s="29" t="s">
        <v>151</v>
      </c>
      <c r="AH43" s="65" t="s">
        <v>149</v>
      </c>
    </row>
    <row r="44" spans="1:34">
      <c r="A44" s="28" t="s">
        <v>42</v>
      </c>
      <c r="B44" s="25" t="s">
        <v>57</v>
      </c>
      <c r="C44" s="30" t="s">
        <v>58</v>
      </c>
      <c r="D44" s="32" t="s">
        <v>57</v>
      </c>
      <c r="F44" s="28" t="s">
        <v>42</v>
      </c>
      <c r="G44" s="37" t="s">
        <v>57</v>
      </c>
      <c r="H44" s="30" t="s">
        <v>58</v>
      </c>
      <c r="I44" s="38" t="s">
        <v>57</v>
      </c>
      <c r="K44" s="28" t="s">
        <v>42</v>
      </c>
      <c r="L44" s="39" t="s">
        <v>64</v>
      </c>
      <c r="M44" s="30" t="s">
        <v>58</v>
      </c>
      <c r="N44" s="38" t="s">
        <v>57</v>
      </c>
      <c r="P44" s="28" t="s">
        <v>42</v>
      </c>
      <c r="Q44" s="45" t="s">
        <v>64</v>
      </c>
      <c r="R44" s="44" t="s">
        <v>56</v>
      </c>
      <c r="S44" s="14" t="s">
        <v>64</v>
      </c>
      <c r="U44" s="51" t="s">
        <v>42</v>
      </c>
      <c r="V44" s="44" t="s">
        <v>64</v>
      </c>
      <c r="W44" s="45" t="s">
        <v>56</v>
      </c>
      <c r="X44" s="14" t="s">
        <v>64</v>
      </c>
      <c r="Z44" s="55" t="s">
        <v>42</v>
      </c>
      <c r="AA44" s="58" t="s">
        <v>64</v>
      </c>
      <c r="AB44" s="57" t="s">
        <v>56</v>
      </c>
      <c r="AC44" s="60" t="s">
        <v>64</v>
      </c>
      <c r="AE44" s="65" t="s">
        <v>42</v>
      </c>
      <c r="AF44" s="65" t="s">
        <v>64</v>
      </c>
      <c r="AG44" s="65" t="s">
        <v>56</v>
      </c>
      <c r="AH44" s="65" t="s">
        <v>66</v>
      </c>
    </row>
    <row r="45" spans="1:34">
      <c r="A45" s="28" t="s">
        <v>43</v>
      </c>
      <c r="B45" s="25" t="s">
        <v>57</v>
      </c>
      <c r="C45" s="30" t="s">
        <v>56</v>
      </c>
      <c r="D45" s="32" t="s">
        <v>64</v>
      </c>
      <c r="F45" s="28" t="s">
        <v>43</v>
      </c>
      <c r="G45" s="37" t="s">
        <v>57</v>
      </c>
      <c r="H45" s="30" t="s">
        <v>56</v>
      </c>
      <c r="I45" s="38" t="s">
        <v>64</v>
      </c>
      <c r="K45" s="28" t="s">
        <v>43</v>
      </c>
      <c r="L45" s="37" t="s">
        <v>57</v>
      </c>
      <c r="M45" s="30" t="s">
        <v>56</v>
      </c>
      <c r="N45" s="38" t="s">
        <v>64</v>
      </c>
      <c r="P45" s="28" t="s">
        <v>43</v>
      </c>
      <c r="Q45" s="45" t="s">
        <v>57</v>
      </c>
      <c r="R45" s="44" t="s">
        <v>56</v>
      </c>
      <c r="S45" s="14" t="s">
        <v>64</v>
      </c>
      <c r="U45" s="51" t="s">
        <v>43</v>
      </c>
      <c r="V45" s="44" t="s">
        <v>57</v>
      </c>
      <c r="W45" s="45" t="s">
        <v>56</v>
      </c>
      <c r="X45" s="14" t="s">
        <v>64</v>
      </c>
      <c r="Z45" s="55" t="s">
        <v>43</v>
      </c>
      <c r="AA45" s="58" t="s">
        <v>64</v>
      </c>
      <c r="AB45" s="57" t="s">
        <v>56</v>
      </c>
      <c r="AC45" s="60" t="s">
        <v>64</v>
      </c>
      <c r="AE45" s="65" t="s">
        <v>43</v>
      </c>
      <c r="AF45" s="65" t="s">
        <v>64</v>
      </c>
      <c r="AG45" s="65" t="s">
        <v>56</v>
      </c>
      <c r="AH45" s="65" t="s">
        <v>66</v>
      </c>
    </row>
    <row r="46" spans="1:34">
      <c r="A46" s="28" t="s">
        <v>44</v>
      </c>
      <c r="B46" s="25" t="s">
        <v>66</v>
      </c>
      <c r="C46" s="30" t="s">
        <v>61</v>
      </c>
      <c r="D46" s="32" t="s">
        <v>66</v>
      </c>
      <c r="F46" s="28" t="s">
        <v>44</v>
      </c>
      <c r="G46" s="37" t="s">
        <v>66</v>
      </c>
      <c r="H46" s="30" t="s">
        <v>61</v>
      </c>
      <c r="I46" s="38" t="s">
        <v>66</v>
      </c>
      <c r="K46" s="28" t="s">
        <v>44</v>
      </c>
      <c r="L46" s="37" t="s">
        <v>66</v>
      </c>
      <c r="M46" s="30" t="s">
        <v>61</v>
      </c>
      <c r="N46" s="38" t="s">
        <v>66</v>
      </c>
      <c r="P46" s="28" t="s">
        <v>44</v>
      </c>
      <c r="Q46" s="45" t="s">
        <v>66</v>
      </c>
      <c r="R46" s="44" t="s">
        <v>61</v>
      </c>
      <c r="S46" s="14" t="s">
        <v>66</v>
      </c>
      <c r="U46" s="51" t="s">
        <v>44</v>
      </c>
      <c r="V46" s="44" t="s">
        <v>66</v>
      </c>
      <c r="W46" s="45" t="s">
        <v>61</v>
      </c>
      <c r="X46" s="14" t="s">
        <v>66</v>
      </c>
      <c r="Z46" s="55" t="s">
        <v>44</v>
      </c>
      <c r="AA46" s="58" t="s">
        <v>66</v>
      </c>
      <c r="AB46" s="57" t="s">
        <v>61</v>
      </c>
      <c r="AC46" s="60" t="s">
        <v>66</v>
      </c>
      <c r="AE46" s="65" t="s">
        <v>44</v>
      </c>
      <c r="AF46" s="65" t="s">
        <v>66</v>
      </c>
      <c r="AG46" s="65" t="s">
        <v>61</v>
      </c>
      <c r="AH46" s="65" t="s">
        <v>66</v>
      </c>
    </row>
    <row r="47" spans="1:34">
      <c r="A47" s="28" t="s">
        <v>45</v>
      </c>
      <c r="B47" s="25" t="s">
        <v>64</v>
      </c>
      <c r="C47" s="30" t="s">
        <v>56</v>
      </c>
      <c r="D47" s="32" t="s">
        <v>64</v>
      </c>
      <c r="F47" s="28" t="s">
        <v>45</v>
      </c>
      <c r="G47" s="37" t="s">
        <v>64</v>
      </c>
      <c r="H47" s="30" t="s">
        <v>56</v>
      </c>
      <c r="I47" s="38" t="s">
        <v>64</v>
      </c>
      <c r="K47" s="28" t="s">
        <v>45</v>
      </c>
      <c r="L47" s="37" t="s">
        <v>64</v>
      </c>
      <c r="M47" s="30" t="s">
        <v>61</v>
      </c>
      <c r="N47" s="38" t="s">
        <v>64</v>
      </c>
      <c r="P47" s="28" t="s">
        <v>45</v>
      </c>
      <c r="Q47" s="45" t="s">
        <v>64</v>
      </c>
      <c r="R47" s="44" t="s">
        <v>61</v>
      </c>
      <c r="S47" s="14" t="s">
        <v>64</v>
      </c>
      <c r="U47" s="51" t="s">
        <v>45</v>
      </c>
      <c r="V47" s="44" t="s">
        <v>64</v>
      </c>
      <c r="W47" s="45" t="s">
        <v>61</v>
      </c>
      <c r="X47" s="14" t="s">
        <v>64</v>
      </c>
      <c r="Z47" s="55" t="s">
        <v>45</v>
      </c>
      <c r="AA47" s="58" t="s">
        <v>64</v>
      </c>
      <c r="AB47" s="57" t="s">
        <v>61</v>
      </c>
      <c r="AC47" s="60" t="s">
        <v>64</v>
      </c>
      <c r="AE47" s="65" t="s">
        <v>45</v>
      </c>
      <c r="AF47" s="65" t="s">
        <v>64</v>
      </c>
      <c r="AG47" s="65" t="s">
        <v>61</v>
      </c>
      <c r="AH47" s="65" t="s">
        <v>66</v>
      </c>
    </row>
    <row r="48" spans="1:34">
      <c r="A48" s="28" t="s">
        <v>46</v>
      </c>
      <c r="B48" s="25" t="s">
        <v>66</v>
      </c>
      <c r="C48" s="30" t="s">
        <v>61</v>
      </c>
      <c r="D48" s="31" t="s">
        <v>149</v>
      </c>
      <c r="F48" s="28" t="s">
        <v>46</v>
      </c>
      <c r="G48" s="37" t="s">
        <v>66</v>
      </c>
      <c r="H48" s="30" t="s">
        <v>61</v>
      </c>
      <c r="I48" s="38" t="s">
        <v>149</v>
      </c>
      <c r="K48" s="28" t="s">
        <v>46</v>
      </c>
      <c r="L48" s="37" t="s">
        <v>66</v>
      </c>
      <c r="M48" s="30" t="s">
        <v>61</v>
      </c>
      <c r="N48" s="38" t="s">
        <v>66</v>
      </c>
      <c r="P48" s="28" t="s">
        <v>46</v>
      </c>
      <c r="Q48" s="45" t="s">
        <v>66</v>
      </c>
      <c r="R48" s="44" t="s">
        <v>61</v>
      </c>
      <c r="S48" s="14" t="s">
        <v>66</v>
      </c>
      <c r="U48" s="51" t="s">
        <v>46</v>
      </c>
      <c r="V48" s="44" t="s">
        <v>66</v>
      </c>
      <c r="W48" s="45" t="s">
        <v>61</v>
      </c>
      <c r="X48" s="14" t="s">
        <v>66</v>
      </c>
      <c r="Z48" s="55" t="s">
        <v>46</v>
      </c>
      <c r="AA48" s="58" t="s">
        <v>66</v>
      </c>
      <c r="AB48" s="57" t="s">
        <v>61</v>
      </c>
      <c r="AC48" s="60" t="s">
        <v>66</v>
      </c>
      <c r="AE48" s="65" t="s">
        <v>46</v>
      </c>
      <c r="AF48" s="65" t="s">
        <v>66</v>
      </c>
      <c r="AG48" s="65" t="s">
        <v>61</v>
      </c>
      <c r="AH48" s="65" t="s">
        <v>66</v>
      </c>
    </row>
    <row r="49" spans="1:34">
      <c r="A49" s="28" t="s">
        <v>47</v>
      </c>
      <c r="B49" s="29" t="s">
        <v>57</v>
      </c>
      <c r="C49" s="30" t="s">
        <v>56</v>
      </c>
      <c r="D49" s="32" t="s">
        <v>57</v>
      </c>
      <c r="F49" s="28" t="s">
        <v>47</v>
      </c>
      <c r="G49" s="39" t="s">
        <v>57</v>
      </c>
      <c r="H49" s="30" t="s">
        <v>56</v>
      </c>
      <c r="I49" s="38" t="s">
        <v>57</v>
      </c>
      <c r="K49" s="28" t="s">
        <v>47</v>
      </c>
      <c r="L49" s="39" t="s">
        <v>57</v>
      </c>
      <c r="M49" s="30" t="s">
        <v>56</v>
      </c>
      <c r="N49" s="38" t="s">
        <v>57</v>
      </c>
      <c r="P49" s="28" t="s">
        <v>47</v>
      </c>
      <c r="Q49" s="45" t="s">
        <v>64</v>
      </c>
      <c r="R49" s="44" t="s">
        <v>56</v>
      </c>
      <c r="S49" s="14" t="s">
        <v>57</v>
      </c>
      <c r="U49" s="51" t="s">
        <v>47</v>
      </c>
      <c r="V49" s="44" t="s">
        <v>64</v>
      </c>
      <c r="W49" s="45" t="s">
        <v>56</v>
      </c>
      <c r="X49" s="14" t="s">
        <v>57</v>
      </c>
      <c r="Z49" s="55" t="s">
        <v>47</v>
      </c>
      <c r="AA49" s="58" t="s">
        <v>64</v>
      </c>
      <c r="AB49" s="57" t="s">
        <v>56</v>
      </c>
      <c r="AC49" s="60" t="s">
        <v>57</v>
      </c>
      <c r="AE49" s="65" t="s">
        <v>47</v>
      </c>
      <c r="AF49" s="65" t="s">
        <v>64</v>
      </c>
      <c r="AG49" s="65" t="s">
        <v>56</v>
      </c>
      <c r="AH49" s="65" t="s">
        <v>64</v>
      </c>
    </row>
    <row r="50" spans="1:34">
      <c r="A50" s="28" t="s">
        <v>48</v>
      </c>
      <c r="B50" s="25" t="s">
        <v>65</v>
      </c>
      <c r="C50" s="30" t="s">
        <v>60</v>
      </c>
      <c r="D50" s="32" t="s">
        <v>65</v>
      </c>
      <c r="F50" s="28" t="s">
        <v>48</v>
      </c>
      <c r="G50" s="37" t="s">
        <v>65</v>
      </c>
      <c r="H50" s="30" t="s">
        <v>60</v>
      </c>
      <c r="I50" s="38" t="s">
        <v>65</v>
      </c>
      <c r="K50" s="28" t="s">
        <v>48</v>
      </c>
      <c r="L50" s="37" t="s">
        <v>65</v>
      </c>
      <c r="M50" s="30" t="s">
        <v>60</v>
      </c>
      <c r="N50" s="38" t="s">
        <v>65</v>
      </c>
      <c r="P50" s="28" t="s">
        <v>48</v>
      </c>
      <c r="Q50" s="45" t="s">
        <v>65</v>
      </c>
      <c r="R50" s="44" t="s">
        <v>60</v>
      </c>
      <c r="S50" s="14" t="s">
        <v>65</v>
      </c>
      <c r="U50" s="51" t="s">
        <v>48</v>
      </c>
      <c r="V50" s="44" t="s">
        <v>65</v>
      </c>
      <c r="W50" s="45" t="s">
        <v>60</v>
      </c>
      <c r="X50" s="14" t="s">
        <v>65</v>
      </c>
      <c r="Z50" s="55" t="s">
        <v>48</v>
      </c>
      <c r="AA50" s="58" t="s">
        <v>57</v>
      </c>
      <c r="AB50" s="57" t="s">
        <v>60</v>
      </c>
      <c r="AC50" s="60" t="s">
        <v>65</v>
      </c>
      <c r="AE50" s="65" t="s">
        <v>48</v>
      </c>
      <c r="AF50" s="65" t="s">
        <v>57</v>
      </c>
      <c r="AG50" s="65" t="s">
        <v>60</v>
      </c>
      <c r="AH50" s="65" t="s">
        <v>57</v>
      </c>
    </row>
    <row r="51" spans="1:34">
      <c r="A51" s="28" t="s">
        <v>49</v>
      </c>
      <c r="B51" s="25" t="s">
        <v>65</v>
      </c>
      <c r="C51" s="30" t="s">
        <v>60</v>
      </c>
      <c r="D51" s="31" t="s">
        <v>65</v>
      </c>
      <c r="F51" s="28" t="s">
        <v>49</v>
      </c>
      <c r="G51" s="37" t="s">
        <v>65</v>
      </c>
      <c r="H51" s="30" t="s">
        <v>60</v>
      </c>
      <c r="I51" s="40" t="s">
        <v>65</v>
      </c>
      <c r="K51" s="28" t="s">
        <v>49</v>
      </c>
      <c r="L51" s="37" t="s">
        <v>65</v>
      </c>
      <c r="M51" s="30" t="s">
        <v>60</v>
      </c>
      <c r="N51" s="38" t="s">
        <v>65</v>
      </c>
      <c r="P51" s="28" t="s">
        <v>49</v>
      </c>
      <c r="Q51" s="45" t="s">
        <v>65</v>
      </c>
      <c r="R51" s="44" t="s">
        <v>60</v>
      </c>
      <c r="S51" s="46" t="s">
        <v>65</v>
      </c>
      <c r="U51" s="51" t="s">
        <v>49</v>
      </c>
      <c r="V51" s="44" t="s">
        <v>57</v>
      </c>
      <c r="W51" s="45" t="s">
        <v>60</v>
      </c>
      <c r="X51" s="46" t="s">
        <v>65</v>
      </c>
      <c r="Z51" s="55" t="s">
        <v>49</v>
      </c>
      <c r="AA51" s="58" t="s">
        <v>57</v>
      </c>
      <c r="AB51" s="57" t="s">
        <v>60</v>
      </c>
      <c r="AC51" s="60" t="s">
        <v>65</v>
      </c>
      <c r="AE51" s="65" t="s">
        <v>49</v>
      </c>
      <c r="AF51" s="65" t="s">
        <v>57</v>
      </c>
      <c r="AG51" s="65" t="s">
        <v>60</v>
      </c>
      <c r="AH51" s="65" t="s">
        <v>57</v>
      </c>
    </row>
    <row r="52" spans="1:34">
      <c r="A52" s="33" t="s">
        <v>50</v>
      </c>
      <c r="B52" s="34" t="s">
        <v>57</v>
      </c>
      <c r="C52" s="35" t="s">
        <v>149</v>
      </c>
      <c r="D52" s="36" t="s">
        <v>149</v>
      </c>
      <c r="F52" s="33" t="s">
        <v>50</v>
      </c>
      <c r="G52" s="41" t="s">
        <v>57</v>
      </c>
      <c r="H52" s="35" t="s">
        <v>149</v>
      </c>
      <c r="I52" s="42" t="s">
        <v>149</v>
      </c>
      <c r="K52" s="33" t="s">
        <v>50</v>
      </c>
      <c r="L52" s="41" t="s">
        <v>57</v>
      </c>
      <c r="M52" s="35" t="s">
        <v>154</v>
      </c>
      <c r="N52" s="42" t="s">
        <v>149</v>
      </c>
      <c r="P52" s="33" t="s">
        <v>50</v>
      </c>
      <c r="Q52" s="47" t="s">
        <v>57</v>
      </c>
      <c r="R52" s="48" t="s">
        <v>149</v>
      </c>
      <c r="S52" s="48" t="s">
        <v>149</v>
      </c>
      <c r="U52" s="52" t="s">
        <v>50</v>
      </c>
      <c r="V52" s="53" t="s">
        <v>64</v>
      </c>
      <c r="W52" s="29" t="s">
        <v>151</v>
      </c>
      <c r="X52" s="54" t="s">
        <v>149</v>
      </c>
      <c r="Z52" s="59" t="s">
        <v>50</v>
      </c>
      <c r="AA52" s="63" t="s">
        <v>64</v>
      </c>
      <c r="AB52" s="29" t="s">
        <v>151</v>
      </c>
      <c r="AC52" s="64" t="s">
        <v>149</v>
      </c>
      <c r="AE52" s="65" t="s">
        <v>50</v>
      </c>
      <c r="AF52" s="65" t="s">
        <v>64</v>
      </c>
      <c r="AG52" s="29" t="s">
        <v>151</v>
      </c>
      <c r="AH52" s="65" t="s">
        <v>149</v>
      </c>
    </row>
  </sheetData>
  <hyperlinks>
    <hyperlink ref="AA5" location="'2009 Data'!A57" display="\1 AA-(ICR)"/>
    <hyperlink ref="AA8" location="'2009 Data'!A57" display="\1 AA (ICR)"/>
    <hyperlink ref="AA14" location="'2009 Data'!A57" display="\1 AA(ICR)"/>
    <hyperlink ref="AA16" location="'2009 Data'!A57" display="\1 AAA(ICR)"/>
    <hyperlink ref="AA17" location="'2009 Data'!A57" display="\1 AAA(ICR)"/>
    <hyperlink ref="AA19" location="'2009 Data'!A57" display="\1 AA-(ICR)"/>
    <hyperlink ref="AA29" location="'2009 Data'!A57" display="\1 AA+ (ICR)"/>
    <hyperlink ref="AA36" location="'2009 Data'!A57" display="\1 AA+ (ICR)"/>
    <hyperlink ref="AA43" location="'2009 Data'!A57" display="\1 AA (ICR)"/>
    <hyperlink ref="AA52" location="'2009 Data'!A57" display=" \1 AA+ (ICR)"/>
    <hyperlink ref="AC5" location="'2009 Data'!A56" display="(NA)"/>
    <hyperlink ref="AC6" location="'2009 Data'!A56" display="(NA)"/>
    <hyperlink ref="AC8" location="'2009 Data'!A56" display="(NA)"/>
    <hyperlink ref="AC14" location="'2009 Data'!A56" display="(NA)"/>
    <hyperlink ref="AC16" location="'2009 Data'!A56" display="(NA)"/>
    <hyperlink ref="AC18:AC19" location="'2009 Data'!A56" display="(NA)"/>
    <hyperlink ref="AC29" location="'2009 Data'!A56" display="(NA)"/>
    <hyperlink ref="AC33" location="'2009 Data'!A56" display="(NA)"/>
    <hyperlink ref="AC36" location="'2009 Data'!A56" display="(NA)"/>
    <hyperlink ref="AC43" location="'2009 Data'!A56" display="(NA)"/>
    <hyperlink ref="AC52" location="'2009 Data'!A56" display="(NA)"/>
    <hyperlink ref="AH5" location="'New data'!A56" display="(NA)"/>
    <hyperlink ref="AH8" location="'New data'!A56" display="(NA)"/>
    <hyperlink ref="AH14" location="'New data'!A56" display="(NA)"/>
    <hyperlink ref="AH18:AH19" location="'New data'!A56" display="(NA)"/>
    <hyperlink ref="AH29" location="'New data'!A56" display="(NA)"/>
    <hyperlink ref="AH33" location="'New data'!A56" display="(NA)"/>
    <hyperlink ref="AH36" location="'New data'!A56" display="(NA)"/>
    <hyperlink ref="AH43" location="'New data'!A56" display="(NA)"/>
    <hyperlink ref="AH52" location="'New data'!A56" display="(NA)"/>
    <hyperlink ref="AH16" location="'New data'!A56" display="(NA)"/>
    <hyperlink ref="AF5" location="'New data'!A59" display="\1 AA-"/>
    <hyperlink ref="AF8" location="'New data'!A59" display="\1 AA (ICR)"/>
    <hyperlink ref="AF14" location="'New data'!A59" display="\1 AA+ (ICR)"/>
    <hyperlink ref="AF16:AF19" location="'New data'!A59" display="\1 AAA (ICR)"/>
    <hyperlink ref="AF29" location="'New data'!A59" display="\1 AA+ (ICR)"/>
    <hyperlink ref="AF36" location="'New data'!A59" display="\1 AA+ (ICR)"/>
    <hyperlink ref="AF43" location="'New data'!A59" display="\1 AA (ICR)"/>
    <hyperlink ref="AF52" location="'New data'!A59" display="\1 AA+ (ICR)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Coding</vt:lpstr>
      <vt:lpstr>DATA</vt:lpstr>
      <vt:lpstr>Sheet1</vt:lpstr>
      <vt:lpstr>State Bond Rating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Blaine</dc:creator>
  <cp:lastModifiedBy>Blaine</cp:lastModifiedBy>
  <dcterms:created xsi:type="dcterms:W3CDTF">2017-03-24T21:19:14Z</dcterms:created>
  <dcterms:modified xsi:type="dcterms:W3CDTF">2018-03-27T23:44:48Z</dcterms:modified>
</cp:coreProperties>
</file>